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<sst xmlns="http://schemas.openxmlformats.org/spreadsheetml/2006/main" count="478" uniqueCount="159">
  <si>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</si>
  <si>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</si>
  <si>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</si>
  <si>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</si>
  <si>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</si>
  <si>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</si>
  <si>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</si>
  <si>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</si>
  <si>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</si>
  <si>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</si>
  <si>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</si>
  <si>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</si>
  <si>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</si>
  <si>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</si>
  <si>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</si>
  <si>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</si>
  <si>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</si>
  <si>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</si>
  <si>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</si>
  <si>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</si>
  <si>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</si>
  <si>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</si>
  <si>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</si>
  <si>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</si>
  <si>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</si>
  <si>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</si>
  <si>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</si>
  <si>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</si>
  <si>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</si>
  <si>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</si>
  <si>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</si>
  <si>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</si>
  <si>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</si>
  <si>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</si>
  <si>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</si>
  <si>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</si>
  <si>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</si>
  <si>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</si>
  <si>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</si>
  <si>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</si>
  <si>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</si>
  <si>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</si>
  <si>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</si>
  <si>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</si>
  <si>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</si>
  <si>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</si>
  <si>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</si>
  <si>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</si>
  <si>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</si>
  <si>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</si>
  <si>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</si>
  <si>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</si>
  <si>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</si>
  <si>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</si>
  <si>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</si>
  <si>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</si>
  <si>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</si>
  <si>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</si>
  <si>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</si>
  <si>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</si>
  <si>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</si>
  <si>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</si>
  <si>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</si>
  <si>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</si>
  <si>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</si>
  <si>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</si>
  <si>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</si>
  <si>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</si>
  <si>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</si>
  <si>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</si>
  <si>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</si>
  <si>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</si>
  <si>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</si>
  <si>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</si>
  <si>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</si>
  <si>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</si>
  <si>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</si>
  <si>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</si>
  <si>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</si>
  <si>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</si>
  <si>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</si>
  <si>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</si>
  <si>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</si>
  <si>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</si>
  <si>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</si>
  <si>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</si>
  <si>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</si>
  <si>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</si>
  <si>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</si>
  <si>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</si>
  <si>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</si>
  <si>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</si>
  <si>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</si>
  <si>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</si>
  <si>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</si>
  <si>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</si>
  <si>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</si>
  <si>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</si>
  <si>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</si>
  <si>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</si>
  <si>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</si>
  <si>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</si>
  <si>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</si>
  <si>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</si>
  <si>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1 квартал 2020 года</t>
  </si>
  <si>
    <t>Транспортный налог</t>
  </si>
  <si>
    <t>Штрафы</t>
  </si>
  <si>
    <t>Прочие неналоговые доходы</t>
  </si>
  <si>
    <t xml:space="preserve">Исполнение  бюджета Белокалитвинского района по доходам на 01.03.2020 года </t>
  </si>
  <si>
    <t xml:space="preserve">Информация о выполнении плановых назначений по доходам за январь-февраль 2020 года по поселениям </t>
  </si>
  <si>
    <t>по состоянию на 01.03.2020 года</t>
  </si>
  <si>
    <t>Субсидии</t>
  </si>
  <si>
    <t>Поступление доходов в консолидированный бюджет Белокалитвинского района</t>
  </si>
  <si>
    <t>по состоянию на 01.03.2020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</si>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</sst>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3" fillId="7" borderId="10" xfId="0" applyFont="1" applyFill="1" applyBorder="1" applyAlignment="1">
      <alignment horizontal="center"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41" borderId="5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1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3.00390625" style="47" customWidth="1"/>
    <col min="11" max="11" width="11.375" style="47" customWidth="1"/>
    <col min="12" max="12" width="13.375" style="47" customWidth="1"/>
    <col min="13" max="13" width="11.25390625" style="47" customWidth="1"/>
    <col min="14" max="15" width="11.375" style="1" customWidth="1"/>
    <col min="16" max="16" width="12.25390625" style="1" customWidth="1"/>
    <col min="17" max="17" width="11.375" style="150" customWidth="1"/>
    <col min="18" max="19" width="11.375" style="1" customWidth="1"/>
    <col min="20" max="20" width="14.625" style="1" customWidth="1"/>
    <col min="21" max="21" width="11.00390625" style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4.75" customHeight="1" thickBot="1">
      <c r="A1" s="388" t="s">
        <v>108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V1" s="2"/>
      <c r="W1" s="2"/>
      <c r="X1" s="2"/>
      <c r="Y1" s="2"/>
      <c r="AW1" s="2"/>
    </row>
    <row r="2" spans="1:77" s="4" customFormat="1" ht="21" customHeight="1">
      <c r="A2" s="415" t="s">
        <v>0</v>
      </c>
      <c r="B2" s="417" t="s">
        <v>101</v>
      </c>
      <c r="C2" s="418"/>
      <c r="D2" s="418"/>
      <c r="E2" s="419"/>
      <c r="F2" s="420" t="s">
        <v>1</v>
      </c>
      <c r="G2" s="421"/>
      <c r="H2" s="421"/>
      <c r="I2" s="407"/>
      <c r="J2" s="422" t="s">
        <v>2</v>
      </c>
      <c r="K2" s="423"/>
      <c r="L2" s="423"/>
      <c r="M2" s="424"/>
      <c r="N2" s="399" t="s">
        <v>3</v>
      </c>
      <c r="O2" s="398"/>
      <c r="P2" s="398"/>
      <c r="Q2" s="398"/>
      <c r="R2" s="398" t="s">
        <v>4</v>
      </c>
      <c r="S2" s="398"/>
      <c r="T2" s="398"/>
      <c r="U2" s="398"/>
      <c r="V2" s="398" t="s">
        <v>5</v>
      </c>
      <c r="W2" s="398"/>
      <c r="X2" s="398"/>
      <c r="Y2" s="398"/>
      <c r="Z2" s="395" t="s">
        <v>6</v>
      </c>
      <c r="AA2" s="425"/>
      <c r="AB2" s="425"/>
      <c r="AC2" s="402"/>
      <c r="AD2" s="391" t="s">
        <v>81</v>
      </c>
      <c r="AE2" s="426"/>
      <c r="AF2" s="426"/>
      <c r="AG2" s="399"/>
      <c r="AH2" s="391" t="s">
        <v>7</v>
      </c>
      <c r="AI2" s="426"/>
      <c r="AJ2" s="426"/>
      <c r="AK2" s="399"/>
      <c r="AL2" s="398" t="s">
        <v>8</v>
      </c>
      <c r="AM2" s="398"/>
      <c r="AN2" s="398"/>
      <c r="AO2" s="398"/>
      <c r="AP2" s="427" t="s">
        <v>9</v>
      </c>
      <c r="AQ2" s="427"/>
      <c r="AR2" s="427"/>
      <c r="AS2" s="428"/>
      <c r="AT2" s="429" t="s">
        <v>10</v>
      </c>
      <c r="AU2" s="430"/>
      <c r="AV2" s="430"/>
      <c r="AW2" s="431"/>
      <c r="AX2" s="432" t="s">
        <v>11</v>
      </c>
      <c r="AY2" s="433"/>
      <c r="AZ2" s="433"/>
      <c r="BA2" s="434"/>
      <c r="BB2" s="432" t="s">
        <v>12</v>
      </c>
      <c r="BC2" s="433"/>
      <c r="BD2" s="433"/>
      <c r="BE2" s="434"/>
      <c r="BF2" s="433" t="s">
        <v>13</v>
      </c>
      <c r="BG2" s="433"/>
      <c r="BH2" s="433"/>
      <c r="BI2" s="434"/>
      <c r="BJ2" s="430" t="s">
        <v>14</v>
      </c>
      <c r="BK2" s="430"/>
      <c r="BL2" s="430"/>
      <c r="BM2" s="431"/>
      <c r="BN2" s="432" t="s">
        <v>82</v>
      </c>
      <c r="BO2" s="433"/>
      <c r="BP2" s="433"/>
      <c r="BQ2" s="433"/>
      <c r="BR2" s="435" t="s">
        <v>83</v>
      </c>
      <c r="BS2" s="435"/>
      <c r="BT2" s="435"/>
      <c r="BU2" s="435"/>
      <c r="BV2" s="436" t="s">
        <v>15</v>
      </c>
      <c r="BW2" s="435"/>
      <c r="BX2" s="435"/>
      <c r="BY2" s="435"/>
    </row>
    <row r="3" spans="1:83" s="4" customFormat="1" ht="19.5" customHeight="1">
      <c r="A3" s="416"/>
      <c r="B3" s="437" t="s">
        <v>16</v>
      </c>
      <c r="C3" s="397" t="s">
        <v>17</v>
      </c>
      <c r="D3" s="440" t="s">
        <v>18</v>
      </c>
      <c r="E3" s="441"/>
      <c r="F3" s="442" t="s">
        <v>16</v>
      </c>
      <c r="G3" s="443" t="s">
        <v>17</v>
      </c>
      <c r="H3" s="444" t="s">
        <v>18</v>
      </c>
      <c r="I3" s="445"/>
      <c r="J3" s="448" t="s">
        <v>16</v>
      </c>
      <c r="K3" s="449" t="s">
        <v>17</v>
      </c>
      <c r="L3" s="452" t="s">
        <v>18</v>
      </c>
      <c r="M3" s="453"/>
      <c r="N3" s="454" t="s">
        <v>16</v>
      </c>
      <c r="O3" s="397" t="s">
        <v>17</v>
      </c>
      <c r="P3" s="398" t="s">
        <v>18</v>
      </c>
      <c r="Q3" s="398"/>
      <c r="R3" s="397" t="s">
        <v>16</v>
      </c>
      <c r="S3" s="397" t="s">
        <v>17</v>
      </c>
      <c r="T3" s="398" t="s">
        <v>18</v>
      </c>
      <c r="U3" s="398"/>
      <c r="V3" s="397" t="s">
        <v>16</v>
      </c>
      <c r="W3" s="397" t="s">
        <v>17</v>
      </c>
      <c r="X3" s="398" t="s">
        <v>18</v>
      </c>
      <c r="Y3" s="398"/>
      <c r="Z3" s="400" t="s">
        <v>16</v>
      </c>
      <c r="AA3" s="400" t="s">
        <v>17</v>
      </c>
      <c r="AB3" s="395" t="s">
        <v>18</v>
      </c>
      <c r="AC3" s="402"/>
      <c r="AD3" s="389" t="s">
        <v>16</v>
      </c>
      <c r="AE3" s="389" t="s">
        <v>17</v>
      </c>
      <c r="AF3" s="391" t="s">
        <v>18</v>
      </c>
      <c r="AG3" s="399"/>
      <c r="AH3" s="389" t="s">
        <v>16</v>
      </c>
      <c r="AI3" s="389" t="s">
        <v>17</v>
      </c>
      <c r="AJ3" s="391" t="s">
        <v>18</v>
      </c>
      <c r="AK3" s="399"/>
      <c r="AL3" s="397" t="s">
        <v>16</v>
      </c>
      <c r="AM3" s="397" t="s">
        <v>17</v>
      </c>
      <c r="AN3" s="398" t="s">
        <v>18</v>
      </c>
      <c r="AO3" s="398"/>
      <c r="AP3" s="403" t="s">
        <v>16</v>
      </c>
      <c r="AQ3" s="405" t="s">
        <v>17</v>
      </c>
      <c r="AR3" s="407" t="s">
        <v>18</v>
      </c>
      <c r="AS3" s="408"/>
      <c r="AT3" s="450" t="s">
        <v>16</v>
      </c>
      <c r="AU3" s="400" t="s">
        <v>17</v>
      </c>
      <c r="AV3" s="395" t="s">
        <v>18</v>
      </c>
      <c r="AW3" s="396"/>
      <c r="AX3" s="409" t="s">
        <v>16</v>
      </c>
      <c r="AY3" s="389" t="s">
        <v>17</v>
      </c>
      <c r="AZ3" s="391" t="s">
        <v>18</v>
      </c>
      <c r="BA3" s="392"/>
      <c r="BB3" s="409" t="s">
        <v>16</v>
      </c>
      <c r="BC3" s="389" t="s">
        <v>17</v>
      </c>
      <c r="BD3" s="391" t="s">
        <v>18</v>
      </c>
      <c r="BE3" s="392"/>
      <c r="BF3" s="411" t="s">
        <v>16</v>
      </c>
      <c r="BG3" s="389" t="s">
        <v>17</v>
      </c>
      <c r="BH3" s="391" t="s">
        <v>18</v>
      </c>
      <c r="BI3" s="392"/>
      <c r="BJ3" s="413" t="s">
        <v>16</v>
      </c>
      <c r="BK3" s="393" t="s">
        <v>17</v>
      </c>
      <c r="BL3" s="395" t="s">
        <v>18</v>
      </c>
      <c r="BM3" s="396"/>
      <c r="BN3" s="409" t="s">
        <v>16</v>
      </c>
      <c r="BO3" s="389" t="s">
        <v>17</v>
      </c>
      <c r="BP3" s="391" t="s">
        <v>18</v>
      </c>
      <c r="BQ3" s="426"/>
      <c r="BR3" s="446" t="s">
        <v>16</v>
      </c>
      <c r="BS3" s="446" t="s">
        <v>17</v>
      </c>
      <c r="BT3" s="435" t="s">
        <v>18</v>
      </c>
      <c r="BU3" s="435"/>
      <c r="BV3" s="447" t="s">
        <v>16</v>
      </c>
      <c r="BW3" s="446" t="s">
        <v>17</v>
      </c>
      <c r="BX3" s="435" t="s">
        <v>18</v>
      </c>
      <c r="BY3" s="435"/>
      <c r="CE3" s="389"/>
    </row>
    <row r="4" spans="1:83" s="4" customFormat="1" ht="16.5" customHeight="1">
      <c r="A4" s="416"/>
      <c r="B4" s="438"/>
      <c r="C4" s="439"/>
      <c r="D4" s="151" t="s">
        <v>19</v>
      </c>
      <c r="E4" s="155" t="s">
        <v>20</v>
      </c>
      <c r="F4" s="442"/>
      <c r="G4" s="443"/>
      <c r="H4" s="294" t="s">
        <v>19</v>
      </c>
      <c r="I4" s="295" t="s">
        <v>20</v>
      </c>
      <c r="J4" s="448"/>
      <c r="K4" s="449"/>
      <c r="L4" s="153" t="s">
        <v>19</v>
      </c>
      <c r="M4" s="154" t="s">
        <v>20</v>
      </c>
      <c r="N4" s="454"/>
      <c r="O4" s="397"/>
      <c r="P4" s="151" t="s">
        <v>19</v>
      </c>
      <c r="Q4" s="156" t="s">
        <v>20</v>
      </c>
      <c r="R4" s="397"/>
      <c r="S4" s="397"/>
      <c r="T4" s="151" t="s">
        <v>19</v>
      </c>
      <c r="U4" s="3" t="s">
        <v>20</v>
      </c>
      <c r="V4" s="397"/>
      <c r="W4" s="397"/>
      <c r="X4" s="151" t="s">
        <v>19</v>
      </c>
      <c r="Y4" s="3" t="s">
        <v>20</v>
      </c>
      <c r="Z4" s="401"/>
      <c r="AA4" s="401"/>
      <c r="AB4" s="153" t="s">
        <v>19</v>
      </c>
      <c r="AC4" s="153" t="s">
        <v>20</v>
      </c>
      <c r="AD4" s="390"/>
      <c r="AE4" s="390"/>
      <c r="AF4" s="151" t="s">
        <v>19</v>
      </c>
      <c r="AG4" s="151" t="s">
        <v>20</v>
      </c>
      <c r="AH4" s="390"/>
      <c r="AI4" s="390"/>
      <c r="AJ4" s="151" t="s">
        <v>19</v>
      </c>
      <c r="AK4" s="151" t="s">
        <v>20</v>
      </c>
      <c r="AL4" s="397"/>
      <c r="AM4" s="397"/>
      <c r="AN4" s="151" t="s">
        <v>19</v>
      </c>
      <c r="AO4" s="151" t="s">
        <v>20</v>
      </c>
      <c r="AP4" s="404"/>
      <c r="AQ4" s="406"/>
      <c r="AR4" s="273" t="s">
        <v>19</v>
      </c>
      <c r="AS4" s="157" t="s">
        <v>20</v>
      </c>
      <c r="AT4" s="451"/>
      <c r="AU4" s="401"/>
      <c r="AV4" s="153" t="s">
        <v>19</v>
      </c>
      <c r="AW4" s="154" t="s">
        <v>20</v>
      </c>
      <c r="AX4" s="410"/>
      <c r="AY4" s="390"/>
      <c r="AZ4" s="151" t="s">
        <v>19</v>
      </c>
      <c r="BA4" s="152" t="s">
        <v>20</v>
      </c>
      <c r="BB4" s="410"/>
      <c r="BC4" s="390"/>
      <c r="BD4" s="151" t="s">
        <v>19</v>
      </c>
      <c r="BE4" s="155" t="s">
        <v>20</v>
      </c>
      <c r="BF4" s="412"/>
      <c r="BG4" s="390"/>
      <c r="BH4" s="151" t="s">
        <v>19</v>
      </c>
      <c r="BI4" s="155" t="s">
        <v>20</v>
      </c>
      <c r="BJ4" s="414"/>
      <c r="BK4" s="394"/>
      <c r="BL4" s="153" t="s">
        <v>19</v>
      </c>
      <c r="BM4" s="154" t="s">
        <v>20</v>
      </c>
      <c r="BN4" s="410"/>
      <c r="BO4" s="390"/>
      <c r="BP4" s="151" t="s">
        <v>19</v>
      </c>
      <c r="BQ4" s="152" t="s">
        <v>20</v>
      </c>
      <c r="BR4" s="446"/>
      <c r="BS4" s="446"/>
      <c r="BT4" s="3" t="s">
        <v>19</v>
      </c>
      <c r="BU4" s="3" t="s">
        <v>20</v>
      </c>
      <c r="BV4" s="447"/>
      <c r="BW4" s="446"/>
      <c r="BX4" s="3" t="s">
        <v>19</v>
      </c>
      <c r="BY4" s="3" t="s">
        <v>20</v>
      </c>
      <c r="CE4" s="390"/>
    </row>
    <row r="5" spans="1:83" s="21" customFormat="1" ht="18.75">
      <c r="A5" s="5" t="s">
        <v>84</v>
      </c>
      <c r="B5" s="6">
        <f>B6+B7+B8+B13+B22+B25+B32+B34+B36+B39+B40+B12</f>
        <v>538866.8</v>
      </c>
      <c r="C5" s="7">
        <f>C6+C7+C8+C13+C22+C25+C32+C34+C36+C39+C40+C12</f>
        <v>70909.90000000001</v>
      </c>
      <c r="D5" s="8">
        <f aca="true" t="shared" si="0" ref="D5:D40">C5-B5</f>
        <v>-467956.9</v>
      </c>
      <c r="E5" s="20">
        <f aca="true" t="shared" si="1" ref="E5:E39">C5/B5%</f>
        <v>13.15907753084807</v>
      </c>
      <c r="F5" s="9">
        <f aca="true" t="shared" si="2" ref="F5:G38">J5+Z5</f>
        <v>228215.1</v>
      </c>
      <c r="G5" s="10">
        <f t="shared" si="2"/>
        <v>69391.90000000001</v>
      </c>
      <c r="H5" s="10">
        <f aca="true" t="shared" si="3" ref="H5:H38">G5-F5</f>
        <v>-158823.2</v>
      </c>
      <c r="I5" s="11">
        <f aca="true" t="shared" si="4" ref="I5:I11">G5/F5%</f>
        <v>30.40635786150873</v>
      </c>
      <c r="J5" s="12">
        <f>J6+J7+J8+J13+J22+J25+J32+J34+J36+J39+J40+J12</f>
        <v>105837.70000000001</v>
      </c>
      <c r="K5" s="12">
        <f>K6+K7+K8+K13+K22+K25+K32+K34+K36+K39+K40</f>
        <v>69391.90000000001</v>
      </c>
      <c r="L5" s="12">
        <f aca="true" t="shared" si="5" ref="L5:L38">K5-J5</f>
        <v>-36445.8</v>
      </c>
      <c r="M5" s="17">
        <f aca="true" t="shared" si="6" ref="M5:M21">K5/J5%</f>
        <v>65.56444442764723</v>
      </c>
      <c r="N5" s="13">
        <f>N6+N7+N8+N13+N22+N25+N32+N34+N36+N39+N40+N12</f>
        <v>29393.600000000006</v>
      </c>
      <c r="O5" s="13">
        <f>O6+O7+O8+O13+O22+O25+O32+O34+O36+O39+O40+O12</f>
        <v>31418.699999999997</v>
      </c>
      <c r="P5" s="7">
        <f aca="true" t="shared" si="7" ref="P5:P22">O5-N5</f>
        <v>2025.0999999999913</v>
      </c>
      <c r="Q5" s="7">
        <f aca="true" t="shared" si="8" ref="Q5:Q31">O5/N5%</f>
        <v>106.88959501388055</v>
      </c>
      <c r="R5" s="13">
        <f>R6+R7+R8+R13+R22+R25+R32+R34+R36+R39+R40+R12</f>
        <v>40253.299999999996</v>
      </c>
      <c r="S5" s="13">
        <f>S6+S7+S8+S13+S22+S25+S32+S34+S36+S39+S40+S12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V6+V7+V8+V13+V22+V25+V32+V34+V36+V39+V40+V12</f>
        <v>36190.80000000001</v>
      </c>
      <c r="W5" s="13">
        <f>W6+W7+W8+W13+W22+W25+W32+W34+W36+W39+W40</f>
        <v>0</v>
      </c>
      <c r="X5" s="7">
        <f aca="true" t="shared" si="9" ref="X5:X39">W5-V5</f>
        <v>-36190.80000000001</v>
      </c>
      <c r="Y5" s="7">
        <f aca="true" t="shared" si="10" ref="Y5:Y31">W5/V5%</f>
        <v>0</v>
      </c>
      <c r="Z5" s="12">
        <f>Z6+Z7+Z8+Z13+Z22+Z25+Z32+Z34+Z36+Z39+Z40</f>
        <v>122377.4</v>
      </c>
      <c r="AA5" s="12">
        <f>AA6+AA7+AA8+AA13+AA22+AA25+AA32+AA34+AA36+AA39+AA40</f>
        <v>0</v>
      </c>
      <c r="AB5" s="12">
        <f>AA5-Z5</f>
        <v>-122377.4</v>
      </c>
      <c r="AC5" s="12">
        <f>AA5/Z5%</f>
        <v>0</v>
      </c>
      <c r="AD5" s="13">
        <f>AD6+AD7+AD8+AD13+AD22+AD25+AD32+AD34+AD36+AD39+AD40</f>
        <v>42754.49999999999</v>
      </c>
      <c r="AE5" s="13">
        <f>AE6+AE7+AE8+AE13+AE22+AE25+AE32+AE34+AE36+AE39+AE40</f>
        <v>0</v>
      </c>
      <c r="AF5" s="7">
        <f>AE5-AD5</f>
        <v>-42754.49999999999</v>
      </c>
      <c r="AG5" s="7">
        <f>AE5/AD5%</f>
        <v>0</v>
      </c>
      <c r="AH5" s="13">
        <f>AH6+AH7+AH8+AH13+AH22+AH25+AH32+AH34+AH36+AH39+AH40</f>
        <v>37101.99999999999</v>
      </c>
      <c r="AI5" s="13">
        <f>AI6+AI7+AI8+AI13+AI22+AI25+AI32+AI34+AI36+AI39+AI40</f>
        <v>0</v>
      </c>
      <c r="AJ5" s="7">
        <f aca="true" t="shared" si="11" ref="AJ5:AJ39">AI5-AH5</f>
        <v>-37101.99999999999</v>
      </c>
      <c r="AK5" s="7">
        <f>AI5/AH5%</f>
        <v>0</v>
      </c>
      <c r="AL5" s="13">
        <f>AL6+AL7+AL8+AL13+AL22+AL25+AL32+AL34+AL36+AL39+AL40</f>
        <v>42520.899999999994</v>
      </c>
      <c r="AM5" s="13">
        <f>AM6+AM7+AM8+AM13+AM22+AM25+AM32+AM34+AM36+AM39+AM40</f>
        <v>0</v>
      </c>
      <c r="AN5" s="7">
        <f aca="true" t="shared" si="12" ref="AN5:AN39">AM5-AL5</f>
        <v>-42520.899999999994</v>
      </c>
      <c r="AO5" s="7">
        <f aca="true" t="shared" si="13" ref="AO5:AO33">AM5/AL5%</f>
        <v>0</v>
      </c>
      <c r="AP5" s="14">
        <f>J5+Z5+AT5</f>
        <v>353503.2</v>
      </c>
      <c r="AQ5" s="14">
        <f>K5+AA5+AU5</f>
        <v>69391.90000000001</v>
      </c>
      <c r="AR5" s="15">
        <f aca="true" t="shared" si="14" ref="AR5:AR38">AQ5-AP5</f>
        <v>-284111.3</v>
      </c>
      <c r="AS5" s="16">
        <f aca="true" t="shared" si="15" ref="AS5:AS11">AQ5/AP5%</f>
        <v>19.629779871865377</v>
      </c>
      <c r="AT5" s="12">
        <f>AT6+AT7+AT8+AT13+AT22+AT25+AT32+AT34+AT36+AT39+AT40</f>
        <v>125288.1</v>
      </c>
      <c r="AU5" s="12">
        <f>AU6+AU7+AU8+AU13+AU22+AU25+AU32+AU34+AU36+AU39+AU40</f>
        <v>0</v>
      </c>
      <c r="AV5" s="12">
        <f>AU5-AT5</f>
        <v>-125288.1</v>
      </c>
      <c r="AW5" s="17">
        <f aca="true" t="shared" si="16" ref="AW5:AW10">AU5/AT5%</f>
        <v>0</v>
      </c>
      <c r="AX5" s="13">
        <f>AX6+AX7+AX8+AX13+AX22+AX25+AX32+AX34+AX36+AX39+AX40</f>
        <v>45790.299999999996</v>
      </c>
      <c r="AY5" s="13">
        <f>AY6+AY7+AY8+AY13+AY22+AY25+AY32+AY34+AY36+AY39+AY40</f>
        <v>0</v>
      </c>
      <c r="AZ5" s="7">
        <f>AY5-AX5</f>
        <v>-45790.299999999996</v>
      </c>
      <c r="BA5" s="19">
        <f>AY5/AX5%</f>
        <v>0</v>
      </c>
      <c r="BB5" s="6">
        <f>BB6+BB7+BB8+BB13+BB22+BB25+BB32+BB34+BB36+BB39+BB40</f>
        <v>39084.7</v>
      </c>
      <c r="BC5" s="6">
        <f>BC6+BC7+BC8+BC13+BC22+BC25+BC32+BC34+BC36+BC39+BC40</f>
        <v>0</v>
      </c>
      <c r="BD5" s="7">
        <f aca="true" t="shared" si="17" ref="BD5:BD23">BC5-BB5</f>
        <v>-39084.7</v>
      </c>
      <c r="BE5" s="18">
        <f aca="true" t="shared" si="18" ref="BE5:BE12">BC5/BB5%</f>
        <v>0</v>
      </c>
      <c r="BF5" s="13">
        <f>BF6+BF7+BF8+BF13+BF22+BF25+BF32+BF34+BF36+BF39+BF40</f>
        <v>40413.09999999999</v>
      </c>
      <c r="BG5" s="13">
        <f>BG6+BG7+BG8+BG13+BG22+BG25+BG32+BG34+BG36+BG39+BG40</f>
        <v>0</v>
      </c>
      <c r="BH5" s="7">
        <f aca="true" t="shared" si="19" ref="BH5:BH23">BG5-BF5</f>
        <v>-40413.09999999999</v>
      </c>
      <c r="BI5" s="18">
        <f aca="true" t="shared" si="20" ref="BI5:BI12">BG5/BF5%</f>
        <v>0</v>
      </c>
      <c r="BJ5" s="12">
        <f>BJ6+BJ7+BJ8+BJ13+BJ22+BJ25+BJ32+BJ34+BJ36+BJ39+BJ40</f>
        <v>160582.5</v>
      </c>
      <c r="BK5" s="12">
        <f>BK6+BK7+BK8+BK13+BK22+BK25+BK32+BK34+BK36+BK39+BK40</f>
        <v>0</v>
      </c>
      <c r="BL5" s="12">
        <f>SUM(BL8,BL6,BL13,BL25,BL32,BL39,BL36)</f>
        <v>-151181.9</v>
      </c>
      <c r="BM5" s="17">
        <f>BK5/BJ5%</f>
        <v>0</v>
      </c>
      <c r="BN5" s="13">
        <f>BN6+BN7+BN8+BN13+BN22+BN25+BN32+BN34+BN36+BN39+BN40</f>
        <v>47152.5</v>
      </c>
      <c r="BO5" s="13">
        <f>BO6+BO7+BO8+BO13+BO22+BO25+BO32+BO34+BO36+BO39+BO40</f>
        <v>0</v>
      </c>
      <c r="BP5" s="7">
        <f aca="true" t="shared" si="21" ref="BP5:BP22">BO5-BN5</f>
        <v>-47152.5</v>
      </c>
      <c r="BQ5" s="158">
        <f>BO5/BN5%</f>
        <v>0</v>
      </c>
      <c r="BR5" s="7">
        <f>BR6+BR7+BR8+BR13+BR22+BR25+BR32+BR34+BR36+BR39+BR40</f>
        <v>48255.4</v>
      </c>
      <c r="BS5" s="7">
        <f>BS6+BS7+BS8+BS13+BS22+BS25+BS32+BS34+BS36+BS39+BS40</f>
        <v>0</v>
      </c>
      <c r="BT5" s="7">
        <f aca="true" t="shared" si="22" ref="BT5:BT22">BS5-BR5</f>
        <v>-48255.4</v>
      </c>
      <c r="BU5" s="7">
        <f aca="true" t="shared" si="23" ref="BU5:BU13">BS5/BR5%</f>
        <v>0</v>
      </c>
      <c r="BV5" s="13">
        <f>BV6+BV7+BV8+BV13+BV22+BV25+BV32+BV34+BV36+BV39+BV40</f>
        <v>65174.6</v>
      </c>
      <c r="BW5" s="13">
        <f>BW6+BW7+BW8+BW13+BW22+BW25+BW32+BW34+BW36+BW39+BW40</f>
        <v>0</v>
      </c>
      <c r="BX5" s="7">
        <f aca="true" t="shared" si="24" ref="BX5:BX22">BW5-BV5</f>
        <v>-65174.6</v>
      </c>
      <c r="BY5" s="7">
        <f aca="true" t="shared" si="25" ref="BY5:BY21">BW5/BV5%</f>
        <v>0</v>
      </c>
      <c r="BZ5" s="21" t="s">
        <v>84</v>
      </c>
      <c r="CE5" s="13">
        <f>CE6+CE7+CE8+CE13+CE22+CE25+CE32+CE34+CE36+CE39+CE40</f>
        <v>0</v>
      </c>
    </row>
    <row r="6" spans="1:83" s="21" customFormat="1" ht="18.75">
      <c r="A6" s="5" t="s">
        <v>21</v>
      </c>
      <c r="B6" s="22">
        <f aca="true" t="shared" si="26" ref="B6:C16">J6+Z6+AT6+BJ6</f>
        <v>403538.10000000003</v>
      </c>
      <c r="C6" s="23">
        <f t="shared" si="26"/>
        <v>47738.1</v>
      </c>
      <c r="D6" s="8">
        <f t="shared" si="0"/>
        <v>-355800.00000000006</v>
      </c>
      <c r="E6" s="20">
        <f t="shared" si="1"/>
        <v>11.829886694713583</v>
      </c>
      <c r="F6" s="9">
        <f t="shared" si="2"/>
        <v>176237.90000000002</v>
      </c>
      <c r="G6" s="10">
        <f t="shared" si="2"/>
        <v>47738.1</v>
      </c>
      <c r="H6" s="10">
        <f t="shared" si="3"/>
        <v>-128499.80000000002</v>
      </c>
      <c r="I6" s="11">
        <f t="shared" si="4"/>
        <v>27.08730641933432</v>
      </c>
      <c r="J6" s="24">
        <f>N6+R6+V6</f>
        <v>79908.70000000001</v>
      </c>
      <c r="K6" s="12">
        <f>SUM(O6+S6+W6)</f>
        <v>47738.1</v>
      </c>
      <c r="L6" s="12">
        <f t="shared" si="5"/>
        <v>-32170.600000000013</v>
      </c>
      <c r="M6" s="17">
        <f t="shared" si="6"/>
        <v>59.740804192785006</v>
      </c>
      <c r="N6" s="25">
        <v>19227.9</v>
      </c>
      <c r="O6" s="23">
        <v>16045.6</v>
      </c>
      <c r="P6" s="7">
        <f t="shared" si="7"/>
        <v>-3182.300000000001</v>
      </c>
      <c r="Q6" s="7">
        <f t="shared" si="8"/>
        <v>83.44957067594484</v>
      </c>
      <c r="R6" s="148">
        <v>33328.9</v>
      </c>
      <c r="S6" s="23">
        <v>31692.5</v>
      </c>
      <c r="T6" s="7">
        <f aca="true" t="shared" si="27" ref="T6:T39">S6-R6</f>
        <v>-1636.4000000000015</v>
      </c>
      <c r="U6" s="7">
        <f>S6/R6%</f>
        <v>95.09014698954961</v>
      </c>
      <c r="V6" s="148">
        <v>27351.9</v>
      </c>
      <c r="W6" s="23"/>
      <c r="X6" s="7">
        <f t="shared" si="9"/>
        <v>-27351.9</v>
      </c>
      <c r="Y6" s="7">
        <f t="shared" si="10"/>
        <v>0</v>
      </c>
      <c r="Z6" s="12">
        <f>AD6+AH6+AL6</f>
        <v>96329.2</v>
      </c>
      <c r="AA6" s="12">
        <f aca="true" t="shared" si="28" ref="AA6:AA40">SUM(AE6+AI6+AM6)</f>
        <v>0</v>
      </c>
      <c r="AB6" s="12">
        <f aca="true" t="shared" si="29" ref="AB6:AB40">AA6-Z6</f>
        <v>-96329.2</v>
      </c>
      <c r="AC6" s="12">
        <f>AA6/Z6%</f>
        <v>0</v>
      </c>
      <c r="AD6" s="23">
        <v>29854.1</v>
      </c>
      <c r="AE6" s="23"/>
      <c r="AF6" s="7">
        <f aca="true" t="shared" si="30" ref="AF6:AF39">AE6-AD6</f>
        <v>-29854.1</v>
      </c>
      <c r="AG6" s="7">
        <f aca="true" t="shared" si="31" ref="AG6:AG13">AE6/AD6%</f>
        <v>0</v>
      </c>
      <c r="AH6" s="23">
        <v>31069.9</v>
      </c>
      <c r="AI6" s="23"/>
      <c r="AJ6" s="7">
        <f t="shared" si="11"/>
        <v>-31069.9</v>
      </c>
      <c r="AK6" s="7">
        <f>AI6/AH6%</f>
        <v>0</v>
      </c>
      <c r="AL6" s="148">
        <v>35405.2</v>
      </c>
      <c r="AM6" s="23"/>
      <c r="AN6" s="7">
        <f t="shared" si="12"/>
        <v>-35405.2</v>
      </c>
      <c r="AO6" s="7">
        <f t="shared" si="13"/>
        <v>0</v>
      </c>
      <c r="AP6" s="14">
        <f>J6+Z6+AT6</f>
        <v>272753.80000000005</v>
      </c>
      <c r="AQ6" s="15">
        <f aca="true" t="shared" si="32" ref="AQ6:AQ24">K6+AA6+AU6</f>
        <v>47738.1</v>
      </c>
      <c r="AR6" s="15">
        <f t="shared" si="14"/>
        <v>-225015.70000000004</v>
      </c>
      <c r="AS6" s="16">
        <f t="shared" si="15"/>
        <v>17.502267612770193</v>
      </c>
      <c r="AT6" s="24">
        <f aca="true" t="shared" si="33" ref="AT6:AT18">AX6+BB6+BF6</f>
        <v>96515.9</v>
      </c>
      <c r="AU6" s="12">
        <f>SUM(AY6+BC6+BG6)</f>
        <v>0</v>
      </c>
      <c r="AV6" s="12">
        <f>AU6-AT6</f>
        <v>-96515.9</v>
      </c>
      <c r="AW6" s="17">
        <f t="shared" si="16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274">
        <v>32222.1</v>
      </c>
      <c r="BC6" s="23"/>
      <c r="BD6" s="7">
        <f t="shared" si="17"/>
        <v>-32222.1</v>
      </c>
      <c r="BE6" s="18">
        <f t="shared" si="18"/>
        <v>0</v>
      </c>
      <c r="BF6" s="25">
        <v>32813.2</v>
      </c>
      <c r="BG6" s="23"/>
      <c r="BH6" s="7">
        <f t="shared" si="19"/>
        <v>-32813.2</v>
      </c>
      <c r="BI6" s="18">
        <f t="shared" si="20"/>
        <v>0</v>
      </c>
      <c r="BJ6" s="12">
        <f aca="true" t="shared" si="34" ref="BJ6:BJ40">BN6+BR6+BV6</f>
        <v>130784.3</v>
      </c>
      <c r="BK6" s="12">
        <f aca="true" t="shared" si="35" ref="BK6:BK40">SUM(BO6+BS6+BW6)</f>
        <v>0</v>
      </c>
      <c r="BL6" s="12">
        <f aca="true" t="shared" si="36" ref="BL6:BL36">BK6-BJ6</f>
        <v>-130784.3</v>
      </c>
      <c r="BM6" s="17">
        <f aca="true" t="shared" si="37" ref="BM6:BM11">BK6/BJ6%</f>
        <v>0</v>
      </c>
      <c r="BN6" s="22">
        <v>35370.3</v>
      </c>
      <c r="BO6" s="23"/>
      <c r="BP6" s="7">
        <f t="shared" si="21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2"/>
        <v>-39541</v>
      </c>
      <c r="BU6" s="7">
        <f t="shared" si="23"/>
        <v>0</v>
      </c>
      <c r="BV6" s="275">
        <v>55873</v>
      </c>
      <c r="BW6" s="23"/>
      <c r="BX6" s="7">
        <f t="shared" si="24"/>
        <v>-55873</v>
      </c>
      <c r="BY6" s="7">
        <f t="shared" si="25"/>
        <v>0</v>
      </c>
      <c r="CE6" s="23"/>
    </row>
    <row r="7" spans="1:83" s="21" customFormat="1" ht="18.75">
      <c r="A7" s="5" t="s">
        <v>22</v>
      </c>
      <c r="B7" s="22">
        <f t="shared" si="26"/>
        <v>36490.5</v>
      </c>
      <c r="C7" s="23">
        <f t="shared" si="26"/>
        <v>5391.5</v>
      </c>
      <c r="D7" s="8">
        <f>C7-B7</f>
        <v>-31099</v>
      </c>
      <c r="E7" s="20">
        <f>C7/B7%</f>
        <v>14.775078445074747</v>
      </c>
      <c r="F7" s="9">
        <f>J7+Z7</f>
        <v>17267.9</v>
      </c>
      <c r="G7" s="10">
        <f>K7+AA7</f>
        <v>5391.5</v>
      </c>
      <c r="H7" s="10">
        <f>G7-F7</f>
        <v>-11876.400000000001</v>
      </c>
      <c r="I7" s="11">
        <f>G7/F7%</f>
        <v>31.22267328395462</v>
      </c>
      <c r="J7" s="24">
        <f>N7+R7+V7</f>
        <v>8832.2</v>
      </c>
      <c r="K7" s="12">
        <f>O7+S7+W7</f>
        <v>5391.5</v>
      </c>
      <c r="L7" s="12">
        <f>K7-J7</f>
        <v>-3440.7000000000007</v>
      </c>
      <c r="M7" s="17">
        <f>K7/J7%</f>
        <v>61.04368107606259</v>
      </c>
      <c r="N7" s="25">
        <v>3421.3</v>
      </c>
      <c r="O7" s="23">
        <v>2851.8</v>
      </c>
      <c r="P7" s="7">
        <f>O7-N7</f>
        <v>-569.5</v>
      </c>
      <c r="Q7" s="7">
        <f t="shared" si="8"/>
        <v>83.35428053663813</v>
      </c>
      <c r="R7" s="23">
        <v>2716.2</v>
      </c>
      <c r="S7" s="23">
        <v>2539.7</v>
      </c>
      <c r="T7" s="7">
        <f>S7-R7</f>
        <v>-176.5</v>
      </c>
      <c r="U7" s="7">
        <f>S7/R7%</f>
        <v>93.50195125543037</v>
      </c>
      <c r="V7" s="23">
        <v>2694.7</v>
      </c>
      <c r="W7" s="23"/>
      <c r="X7" s="7">
        <f>W7-V7</f>
        <v>-2694.7</v>
      </c>
      <c r="Y7" s="7">
        <f>W7/V7%</f>
        <v>0</v>
      </c>
      <c r="Z7" s="12">
        <f>AD7+AH7+AL7</f>
        <v>8435.7</v>
      </c>
      <c r="AA7" s="12">
        <f>SUM(AE7+AI7+AM7)</f>
        <v>0</v>
      </c>
      <c r="AB7" s="12">
        <f>AA7-Z7</f>
        <v>-8435.7</v>
      </c>
      <c r="AC7" s="12">
        <f>AA7/Z7%</f>
        <v>0</v>
      </c>
      <c r="AD7" s="23">
        <v>2802.8</v>
      </c>
      <c r="AE7" s="23"/>
      <c r="AF7" s="7">
        <f>AE7-AD7</f>
        <v>-2802.8</v>
      </c>
      <c r="AG7" s="7">
        <f t="shared" si="31"/>
        <v>0</v>
      </c>
      <c r="AH7" s="23">
        <v>2944</v>
      </c>
      <c r="AI7" s="23"/>
      <c r="AJ7" s="7">
        <f>AI7-AH7</f>
        <v>-2944</v>
      </c>
      <c r="AK7" s="7">
        <f>AI7/AH7%</f>
        <v>0</v>
      </c>
      <c r="AL7" s="148">
        <v>2688.9</v>
      </c>
      <c r="AM7" s="23"/>
      <c r="AN7" s="7">
        <f>AM7-AL7</f>
        <v>-2688.9</v>
      </c>
      <c r="AO7" s="7">
        <f>AM7/AL7%</f>
        <v>0</v>
      </c>
      <c r="AP7" s="14">
        <f>J7+Z7+AT7</f>
        <v>27089.9</v>
      </c>
      <c r="AQ7" s="15">
        <f>K7+AA7+AU7</f>
        <v>5391.5</v>
      </c>
      <c r="AR7" s="15">
        <f>AQ7-AP7</f>
        <v>-21698.4</v>
      </c>
      <c r="AS7" s="16">
        <f>AQ7/AP7%</f>
        <v>19.902251392585427</v>
      </c>
      <c r="AT7" s="24">
        <f t="shared" si="33"/>
        <v>9822</v>
      </c>
      <c r="AU7" s="12">
        <f>SUM(AY7+BC7+BG7)</f>
        <v>0</v>
      </c>
      <c r="AV7" s="12">
        <f>AU7-AT7</f>
        <v>-9822</v>
      </c>
      <c r="AW7" s="17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274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12">
        <f>SUM(BO7+BS7+BW7)</f>
        <v>0</v>
      </c>
      <c r="BL7" s="12">
        <f>BK7-BJ7</f>
        <v>-9400.6</v>
      </c>
      <c r="BM7" s="17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3"/>
        <v>0</v>
      </c>
      <c r="BV7" s="275">
        <v>2961.8</v>
      </c>
      <c r="BW7" s="23"/>
      <c r="BX7" s="7">
        <f>BW7-BV7</f>
        <v>-2961.8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6"/>
        <v>27367.199999999997</v>
      </c>
      <c r="C8" s="23">
        <f t="shared" si="26"/>
        <v>6184.199999999999</v>
      </c>
      <c r="D8" s="8">
        <f t="shared" si="0"/>
        <v>-21183</v>
      </c>
      <c r="E8" s="20">
        <f t="shared" si="1"/>
        <v>22.597123563974392</v>
      </c>
      <c r="F8" s="9">
        <f t="shared" si="2"/>
        <v>13063.7</v>
      </c>
      <c r="G8" s="10">
        <f t="shared" si="2"/>
        <v>6184.199999999999</v>
      </c>
      <c r="H8" s="10">
        <f t="shared" si="3"/>
        <v>-6879.500000000002</v>
      </c>
      <c r="I8" s="11">
        <f t="shared" si="4"/>
        <v>47.33880906634413</v>
      </c>
      <c r="J8" s="27">
        <f>SUM(J9:J11)</f>
        <v>6138.400000000001</v>
      </c>
      <c r="K8" s="12">
        <f>SUM(K9:K11)</f>
        <v>6184.199999999999</v>
      </c>
      <c r="L8" s="12">
        <f t="shared" si="5"/>
        <v>45.79999999999836</v>
      </c>
      <c r="M8" s="17">
        <f t="shared" si="6"/>
        <v>100.74612276814803</v>
      </c>
      <c r="N8" s="23">
        <f>N9+N10+N11</f>
        <v>3568.1000000000004</v>
      </c>
      <c r="O8" s="23">
        <f>O9+O10+O11</f>
        <v>5568.099999999999</v>
      </c>
      <c r="P8" s="7">
        <f t="shared" si="7"/>
        <v>1999.999999999999</v>
      </c>
      <c r="Q8" s="7">
        <f t="shared" si="8"/>
        <v>156.0522406883215</v>
      </c>
      <c r="R8" s="23">
        <f>SUM(R9:R11)</f>
        <v>831.1</v>
      </c>
      <c r="S8" s="23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3">
        <f>SUM(V9:V11)</f>
        <v>1739.2</v>
      </c>
      <c r="W8" s="23">
        <f>SUM(W9:W11)</f>
        <v>0</v>
      </c>
      <c r="X8" s="7">
        <f t="shared" si="9"/>
        <v>-1739.2</v>
      </c>
      <c r="Y8" s="7">
        <f t="shared" si="10"/>
        <v>0</v>
      </c>
      <c r="Z8" s="12">
        <f aca="true" t="shared" si="39" ref="Z8:Z40">AD8+AH8+AL8</f>
        <v>6925.3</v>
      </c>
      <c r="AA8" s="12">
        <f t="shared" si="28"/>
        <v>0</v>
      </c>
      <c r="AB8" s="12">
        <f t="shared" si="29"/>
        <v>-6925.3</v>
      </c>
      <c r="AC8" s="12">
        <f>AA8/Z8%</f>
        <v>0</v>
      </c>
      <c r="AD8" s="23">
        <f>SUM(AD9:AD11)</f>
        <v>5933.3</v>
      </c>
      <c r="AE8" s="23">
        <f>SUM(AE9:AE11)</f>
        <v>0</v>
      </c>
      <c r="AF8" s="23">
        <f>SUM(AF9:AF11)</f>
        <v>-5933.3</v>
      </c>
      <c r="AG8" s="7">
        <f t="shared" si="31"/>
        <v>0</v>
      </c>
      <c r="AH8" s="23">
        <f>SUM(AH9:AH11)</f>
        <v>354.5</v>
      </c>
      <c r="AI8" s="23">
        <f>SUM(AI9:AI11)</f>
        <v>0</v>
      </c>
      <c r="AJ8" s="23">
        <f>SUM(AJ9:AJ11)</f>
        <v>-354.5</v>
      </c>
      <c r="AK8" s="7">
        <f aca="true" t="shared" si="40" ref="AK8:AK39">AI8/AH8%</f>
        <v>0</v>
      </c>
      <c r="AL8" s="148">
        <f>SUM(AL9:AL11)</f>
        <v>637.5</v>
      </c>
      <c r="AM8" s="23">
        <f>SUM(AM9:AM11)</f>
        <v>0</v>
      </c>
      <c r="AN8" s="7">
        <f t="shared" si="12"/>
        <v>-637.5</v>
      </c>
      <c r="AO8" s="7">
        <f t="shared" si="13"/>
        <v>0</v>
      </c>
      <c r="AP8" s="14">
        <f>J8+Z8+AT8</f>
        <v>20803.1</v>
      </c>
      <c r="AQ8" s="15">
        <f t="shared" si="32"/>
        <v>6184.199999999999</v>
      </c>
      <c r="AR8" s="15">
        <f t="shared" si="14"/>
        <v>-14618.9</v>
      </c>
      <c r="AS8" s="16">
        <f t="shared" si="15"/>
        <v>29.7273002581346</v>
      </c>
      <c r="AT8" s="24">
        <f t="shared" si="33"/>
        <v>7739.4</v>
      </c>
      <c r="AU8" s="24">
        <f>AY8+BC8+BG8</f>
        <v>0</v>
      </c>
      <c r="AV8" s="12">
        <f aca="true" t="shared" si="41" ref="AV8:AV40">AU8-AT8</f>
        <v>-7739.4</v>
      </c>
      <c r="AW8" s="17">
        <f t="shared" si="16"/>
        <v>0</v>
      </c>
      <c r="AX8" s="22">
        <f>AX9+AX10+AX11</f>
        <v>6289</v>
      </c>
      <c r="AY8" s="25">
        <f>SUM(AY9:AY11)</f>
        <v>0</v>
      </c>
      <c r="AZ8" s="25">
        <f>SUM(AZ9:AZ11)</f>
        <v>-6289</v>
      </c>
      <c r="BA8" s="19">
        <f aca="true" t="shared" si="42" ref="BA8:BA29">AY8/AX8%</f>
        <v>0</v>
      </c>
      <c r="BB8" s="274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8"/>
        <v>0</v>
      </c>
      <c r="BF8" s="25">
        <f>SUM(BF9:BF11)</f>
        <v>559.9</v>
      </c>
      <c r="BG8" s="25">
        <f>SUM(BG9:BG11)</f>
        <v>0</v>
      </c>
      <c r="BH8" s="7">
        <f t="shared" si="19"/>
        <v>-559.9</v>
      </c>
      <c r="BI8" s="18">
        <f t="shared" si="20"/>
        <v>0</v>
      </c>
      <c r="BJ8" s="26">
        <f t="shared" si="34"/>
        <v>6564.099999999999</v>
      </c>
      <c r="BK8" s="12">
        <f t="shared" si="35"/>
        <v>0</v>
      </c>
      <c r="BL8" s="12">
        <f t="shared" si="36"/>
        <v>-6564.099999999999</v>
      </c>
      <c r="BM8" s="17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1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2"/>
        <v>-672.4999999999999</v>
      </c>
      <c r="BU8" s="7">
        <f t="shared" si="23"/>
        <v>0</v>
      </c>
      <c r="BV8" s="275">
        <f>SUM(BV9:BV11)</f>
        <v>1419.7</v>
      </c>
      <c r="BW8" s="23">
        <f>SUM(BW9:BW11)</f>
        <v>0</v>
      </c>
      <c r="BX8" s="7">
        <f t="shared" si="24"/>
        <v>-1419.7</v>
      </c>
      <c r="BY8" s="7">
        <f t="shared" si="25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6"/>
        <v>19860.399999999998</v>
      </c>
      <c r="C9" s="31">
        <f t="shared" si="26"/>
        <v>5113.2</v>
      </c>
      <c r="D9" s="33">
        <f t="shared" si="0"/>
        <v>-14747.199999999997</v>
      </c>
      <c r="E9" s="145">
        <f t="shared" si="1"/>
        <v>25.74570502104691</v>
      </c>
      <c r="F9" s="34">
        <f t="shared" si="2"/>
        <v>8333.099999999999</v>
      </c>
      <c r="G9" s="35">
        <f t="shared" si="2"/>
        <v>5113.2</v>
      </c>
      <c r="H9" s="35">
        <f t="shared" si="3"/>
        <v>-3219.8999999999987</v>
      </c>
      <c r="I9" s="36">
        <f t="shared" si="4"/>
        <v>61.36011808330634</v>
      </c>
      <c r="J9" s="37">
        <f aca="true" t="shared" si="43" ref="J9:J40">N9+R9+V9</f>
        <v>3670.3</v>
      </c>
      <c r="K9" s="38">
        <f aca="true" t="shared" si="44" ref="K9:K40">SUM(O9+S9+W9)</f>
        <v>5113.2</v>
      </c>
      <c r="L9" s="38">
        <f t="shared" si="5"/>
        <v>1442.8999999999996</v>
      </c>
      <c r="M9" s="43">
        <f t="shared" si="6"/>
        <v>139.31286270877038</v>
      </c>
      <c r="N9" s="39">
        <v>3300.8</v>
      </c>
      <c r="O9" s="31">
        <v>4924.7</v>
      </c>
      <c r="P9" s="32">
        <f t="shared" si="7"/>
        <v>1623.8999999999996</v>
      </c>
      <c r="Q9" s="32">
        <f t="shared" si="8"/>
        <v>149.19716432380028</v>
      </c>
      <c r="R9" s="31">
        <v>227.5</v>
      </c>
      <c r="S9" s="31">
        <v>188.5</v>
      </c>
      <c r="T9" s="32">
        <f t="shared" si="27"/>
        <v>-39</v>
      </c>
      <c r="U9" s="32">
        <f aca="true" t="shared" si="45" ref="U9:U37">S9/R9%</f>
        <v>82.85714285714286</v>
      </c>
      <c r="V9" s="31">
        <v>142</v>
      </c>
      <c r="W9" s="31"/>
      <c r="X9" s="32">
        <f t="shared" si="9"/>
        <v>-142</v>
      </c>
      <c r="Y9" s="32">
        <f t="shared" si="10"/>
        <v>0</v>
      </c>
      <c r="Z9" s="38">
        <f t="shared" si="39"/>
        <v>4662.799999999999</v>
      </c>
      <c r="AA9" s="38">
        <f t="shared" si="28"/>
        <v>0</v>
      </c>
      <c r="AB9" s="38">
        <f t="shared" si="29"/>
        <v>-4662.799999999999</v>
      </c>
      <c r="AC9" s="38">
        <f>AA9/Z9%</f>
        <v>0</v>
      </c>
      <c r="AD9" s="31">
        <v>3997.6</v>
      </c>
      <c r="AE9" s="31"/>
      <c r="AF9" s="32">
        <f t="shared" si="30"/>
        <v>-3997.6</v>
      </c>
      <c r="AG9" s="32">
        <f t="shared" si="31"/>
        <v>0</v>
      </c>
      <c r="AH9" s="31">
        <v>236.3</v>
      </c>
      <c r="AI9" s="31"/>
      <c r="AJ9" s="32">
        <f t="shared" si="11"/>
        <v>-236.3</v>
      </c>
      <c r="AK9" s="32">
        <f t="shared" si="40"/>
        <v>0</v>
      </c>
      <c r="AL9" s="276">
        <v>428.9</v>
      </c>
      <c r="AM9" s="31"/>
      <c r="AN9" s="32">
        <f t="shared" si="12"/>
        <v>-428.9</v>
      </c>
      <c r="AO9" s="32">
        <f t="shared" si="13"/>
        <v>0</v>
      </c>
      <c r="AP9" s="40">
        <f aca="true" t="shared" si="46" ref="AP9:AQ33">J9+Z9+AT9</f>
        <v>14346.599999999999</v>
      </c>
      <c r="AQ9" s="41">
        <f t="shared" si="32"/>
        <v>5113.2</v>
      </c>
      <c r="AR9" s="41">
        <f t="shared" si="14"/>
        <v>-9233.399999999998</v>
      </c>
      <c r="AS9" s="42">
        <f t="shared" si="15"/>
        <v>35.640500188197905</v>
      </c>
      <c r="AT9" s="37">
        <f t="shared" si="33"/>
        <v>6013.5</v>
      </c>
      <c r="AU9" s="38">
        <f aca="true" t="shared" si="47" ref="AU9:AU21">SUM(AY9+BC9+BG9)</f>
        <v>0</v>
      </c>
      <c r="AV9" s="38">
        <f t="shared" si="41"/>
        <v>-6013.5</v>
      </c>
      <c r="AW9" s="43">
        <f t="shared" si="16"/>
        <v>0</v>
      </c>
      <c r="AX9" s="30">
        <v>4830.3</v>
      </c>
      <c r="AY9" s="31"/>
      <c r="AZ9" s="32">
        <f aca="true" t="shared" si="48" ref="AZ9:AZ39">AY9-AX9</f>
        <v>-4830.3</v>
      </c>
      <c r="BA9" s="44">
        <f t="shared" si="42"/>
        <v>0</v>
      </c>
      <c r="BB9" s="30">
        <v>755.3</v>
      </c>
      <c r="BC9" s="31"/>
      <c r="BD9" s="32">
        <f t="shared" si="17"/>
        <v>-755.3</v>
      </c>
      <c r="BE9" s="28">
        <f t="shared" si="18"/>
        <v>0</v>
      </c>
      <c r="BF9" s="39">
        <v>427.9</v>
      </c>
      <c r="BG9" s="31"/>
      <c r="BH9" s="32">
        <f t="shared" si="19"/>
        <v>-427.9</v>
      </c>
      <c r="BI9" s="28">
        <f t="shared" si="20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1"/>
        <v>-4357.7</v>
      </c>
      <c r="BQ9" s="44">
        <f t="shared" si="38"/>
        <v>0</v>
      </c>
      <c r="BR9" s="31">
        <v>511.9</v>
      </c>
      <c r="BS9" s="31"/>
      <c r="BT9" s="32">
        <f t="shared" si="22"/>
        <v>-511.9</v>
      </c>
      <c r="BU9" s="32">
        <f t="shared" si="23"/>
        <v>0</v>
      </c>
      <c r="BV9" s="277">
        <v>644.2</v>
      </c>
      <c r="BW9" s="31"/>
      <c r="BX9" s="32">
        <f t="shared" si="24"/>
        <v>-644.2</v>
      </c>
      <c r="BY9" s="32">
        <f t="shared" si="25"/>
        <v>0</v>
      </c>
      <c r="CE9" s="31"/>
    </row>
    <row r="10" spans="1:83" ht="24.75" customHeight="1">
      <c r="A10" s="48" t="s">
        <v>26</v>
      </c>
      <c r="B10" s="30">
        <f t="shared" si="26"/>
        <v>5426.800000000001</v>
      </c>
      <c r="C10" s="31">
        <f t="shared" si="26"/>
        <v>444.4</v>
      </c>
      <c r="D10" s="33">
        <f t="shared" si="0"/>
        <v>-4982.4000000000015</v>
      </c>
      <c r="E10" s="145">
        <f t="shared" si="1"/>
        <v>8.18898798555318</v>
      </c>
      <c r="F10" s="34">
        <f t="shared" si="2"/>
        <v>3789.1000000000004</v>
      </c>
      <c r="G10" s="35">
        <f t="shared" si="2"/>
        <v>444.4</v>
      </c>
      <c r="H10" s="35">
        <f t="shared" si="3"/>
        <v>-3344.7000000000003</v>
      </c>
      <c r="I10" s="36">
        <f t="shared" si="4"/>
        <v>11.72837877068433</v>
      </c>
      <c r="J10" s="37">
        <f t="shared" si="43"/>
        <v>1732.1000000000001</v>
      </c>
      <c r="K10" s="38">
        <f t="shared" si="44"/>
        <v>444.4</v>
      </c>
      <c r="L10" s="38">
        <f t="shared" si="5"/>
        <v>-1287.7000000000003</v>
      </c>
      <c r="M10" s="43">
        <f t="shared" si="6"/>
        <v>25.65671727960279</v>
      </c>
      <c r="N10" s="39">
        <v>0.5</v>
      </c>
      <c r="O10" s="31">
        <v>350</v>
      </c>
      <c r="P10" s="32">
        <f t="shared" si="7"/>
        <v>349.5</v>
      </c>
      <c r="Q10" s="32" t="s">
        <v>27</v>
      </c>
      <c r="R10" s="31">
        <v>579.2</v>
      </c>
      <c r="S10" s="31">
        <v>94.4</v>
      </c>
      <c r="T10" s="32">
        <f t="shared" si="27"/>
        <v>-484.80000000000007</v>
      </c>
      <c r="U10" s="32">
        <f t="shared" si="45"/>
        <v>16.29834254143646</v>
      </c>
      <c r="V10" s="31">
        <v>1152.4</v>
      </c>
      <c r="W10" s="31"/>
      <c r="X10" s="32">
        <f t="shared" si="9"/>
        <v>-1152.4</v>
      </c>
      <c r="Y10" s="32">
        <f t="shared" si="10"/>
        <v>0</v>
      </c>
      <c r="Z10" s="38">
        <f t="shared" si="39"/>
        <v>2057</v>
      </c>
      <c r="AA10" s="38">
        <f t="shared" si="28"/>
        <v>0</v>
      </c>
      <c r="AB10" s="38">
        <f t="shared" si="29"/>
        <v>-2057</v>
      </c>
      <c r="AC10" s="38" t="s">
        <v>85</v>
      </c>
      <c r="AD10" s="31">
        <v>1861.4</v>
      </c>
      <c r="AE10" s="31"/>
      <c r="AF10" s="32">
        <f t="shared" si="30"/>
        <v>-1861.4</v>
      </c>
      <c r="AG10" s="32" t="s">
        <v>27</v>
      </c>
      <c r="AH10" s="31">
        <v>99.2</v>
      </c>
      <c r="AI10" s="31"/>
      <c r="AJ10" s="32">
        <f t="shared" si="11"/>
        <v>-99.2</v>
      </c>
      <c r="AK10" s="32" t="s">
        <v>27</v>
      </c>
      <c r="AL10" s="276">
        <v>96.4</v>
      </c>
      <c r="AM10" s="31"/>
      <c r="AN10" s="32">
        <f t="shared" si="12"/>
        <v>-96.4</v>
      </c>
      <c r="AO10" s="32">
        <f t="shared" si="13"/>
        <v>0</v>
      </c>
      <c r="AP10" s="40">
        <f t="shared" si="46"/>
        <v>5319.700000000001</v>
      </c>
      <c r="AQ10" s="41">
        <f t="shared" si="32"/>
        <v>444.4</v>
      </c>
      <c r="AR10" s="41">
        <f t="shared" si="14"/>
        <v>-4875.300000000001</v>
      </c>
      <c r="AS10" s="42">
        <f t="shared" si="15"/>
        <v>8.353854540669584</v>
      </c>
      <c r="AT10" s="37">
        <f t="shared" si="33"/>
        <v>1530.6000000000001</v>
      </c>
      <c r="AU10" s="38">
        <f t="shared" si="47"/>
        <v>0</v>
      </c>
      <c r="AV10" s="38">
        <f t="shared" si="41"/>
        <v>-1530.6000000000001</v>
      </c>
      <c r="AW10" s="43">
        <f t="shared" si="16"/>
        <v>0</v>
      </c>
      <c r="AX10" s="30">
        <v>1422.5</v>
      </c>
      <c r="AY10" s="31"/>
      <c r="AZ10" s="32">
        <f t="shared" si="48"/>
        <v>-1422.5</v>
      </c>
      <c r="BA10" s="44">
        <f t="shared" si="42"/>
        <v>0</v>
      </c>
      <c r="BB10" s="30">
        <v>97.2</v>
      </c>
      <c r="BC10" s="31"/>
      <c r="BD10" s="32">
        <f t="shared" si="17"/>
        <v>-97.2</v>
      </c>
      <c r="BE10" s="28">
        <f t="shared" si="18"/>
        <v>0</v>
      </c>
      <c r="BF10" s="39">
        <v>10.9</v>
      </c>
      <c r="BG10" s="31"/>
      <c r="BH10" s="32">
        <f t="shared" si="19"/>
        <v>-10.9</v>
      </c>
      <c r="BI10" s="28">
        <f t="shared" si="20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1"/>
        <v>-19.2</v>
      </c>
      <c r="BQ10" s="44" t="s">
        <v>27</v>
      </c>
      <c r="BR10" s="31">
        <v>87.3</v>
      </c>
      <c r="BS10" s="31"/>
      <c r="BT10" s="7">
        <f t="shared" si="22"/>
        <v>-87.3</v>
      </c>
      <c r="BU10" s="32" t="s">
        <v>27</v>
      </c>
      <c r="BV10" s="277">
        <v>0.6</v>
      </c>
      <c r="BW10" s="31"/>
      <c r="BX10" s="32">
        <f t="shared" si="24"/>
        <v>-0.6</v>
      </c>
      <c r="BY10" s="32">
        <f t="shared" si="25"/>
        <v>0</v>
      </c>
      <c r="CE10" s="31"/>
    </row>
    <row r="11" spans="1:83" ht="39.75" customHeight="1">
      <c r="A11" s="29" t="s">
        <v>28</v>
      </c>
      <c r="B11" s="30">
        <f t="shared" si="26"/>
        <v>2080</v>
      </c>
      <c r="C11" s="31">
        <f t="shared" si="26"/>
        <v>626.5999999999999</v>
      </c>
      <c r="D11" s="33">
        <f t="shared" si="0"/>
        <v>-1453.4</v>
      </c>
      <c r="E11" s="145">
        <f t="shared" si="1"/>
        <v>30.124999999999993</v>
      </c>
      <c r="F11" s="34">
        <f t="shared" si="2"/>
        <v>941.5</v>
      </c>
      <c r="G11" s="35">
        <f t="shared" si="2"/>
        <v>626.5999999999999</v>
      </c>
      <c r="H11" s="35">
        <f t="shared" si="3"/>
        <v>-314.9000000000001</v>
      </c>
      <c r="I11" s="36">
        <f t="shared" si="4"/>
        <v>66.55337227827934</v>
      </c>
      <c r="J11" s="37">
        <f t="shared" si="43"/>
        <v>736</v>
      </c>
      <c r="K11" s="38">
        <f t="shared" si="44"/>
        <v>626.5999999999999</v>
      </c>
      <c r="L11" s="38">
        <f t="shared" si="5"/>
        <v>-109.40000000000009</v>
      </c>
      <c r="M11" s="43">
        <f t="shared" si="6"/>
        <v>85.13586956521738</v>
      </c>
      <c r="N11" s="39">
        <v>266.8</v>
      </c>
      <c r="O11" s="31">
        <v>293.4</v>
      </c>
      <c r="P11" s="32">
        <f t="shared" si="7"/>
        <v>26.599999999999966</v>
      </c>
      <c r="Q11" s="32">
        <f t="shared" si="8"/>
        <v>109.97001499250374</v>
      </c>
      <c r="R11" s="31">
        <v>24.4</v>
      </c>
      <c r="S11" s="31">
        <v>333.2</v>
      </c>
      <c r="T11" s="32">
        <f t="shared" si="27"/>
        <v>308.8</v>
      </c>
      <c r="U11" s="32" t="s">
        <v>27</v>
      </c>
      <c r="V11" s="31">
        <v>444.8</v>
      </c>
      <c r="W11" s="31"/>
      <c r="X11" s="32">
        <f t="shared" si="9"/>
        <v>-444.8</v>
      </c>
      <c r="Y11" s="32">
        <f t="shared" si="10"/>
        <v>0</v>
      </c>
      <c r="Z11" s="38">
        <f t="shared" si="39"/>
        <v>205.5</v>
      </c>
      <c r="AA11" s="38">
        <f t="shared" si="28"/>
        <v>0</v>
      </c>
      <c r="AB11" s="38">
        <f t="shared" si="29"/>
        <v>-205.5</v>
      </c>
      <c r="AC11" s="38">
        <f>AA11/Z11%</f>
        <v>0</v>
      </c>
      <c r="AD11" s="31">
        <v>74.3</v>
      </c>
      <c r="AE11" s="31"/>
      <c r="AF11" s="32">
        <f t="shared" si="30"/>
        <v>-74.3</v>
      </c>
      <c r="AG11" s="32" t="s">
        <v>27</v>
      </c>
      <c r="AH11" s="31">
        <v>19</v>
      </c>
      <c r="AI11" s="31"/>
      <c r="AJ11" s="32">
        <f t="shared" si="11"/>
        <v>-19</v>
      </c>
      <c r="AK11" s="32">
        <f t="shared" si="40"/>
        <v>0</v>
      </c>
      <c r="AL11" s="276">
        <v>112.2</v>
      </c>
      <c r="AM11" s="31"/>
      <c r="AN11" s="32">
        <f t="shared" si="12"/>
        <v>-112.2</v>
      </c>
      <c r="AO11" s="32">
        <f t="shared" si="13"/>
        <v>0</v>
      </c>
      <c r="AP11" s="40">
        <f t="shared" si="46"/>
        <v>1136.8</v>
      </c>
      <c r="AQ11" s="41">
        <f t="shared" si="32"/>
        <v>626.5999999999999</v>
      </c>
      <c r="AR11" s="41">
        <f t="shared" si="14"/>
        <v>-510.20000000000005</v>
      </c>
      <c r="AS11" s="42">
        <f t="shared" si="15"/>
        <v>55.11963406052075</v>
      </c>
      <c r="AT11" s="37">
        <f t="shared" si="33"/>
        <v>195.3</v>
      </c>
      <c r="AU11" s="38">
        <f t="shared" si="47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8"/>
        <v>-36.2</v>
      </c>
      <c r="BA11" s="44">
        <f t="shared" si="42"/>
        <v>0</v>
      </c>
      <c r="BB11" s="30">
        <v>38</v>
      </c>
      <c r="BC11" s="31"/>
      <c r="BD11" s="32">
        <f t="shared" si="17"/>
        <v>-38</v>
      </c>
      <c r="BE11" s="28">
        <f t="shared" si="18"/>
        <v>0</v>
      </c>
      <c r="BF11" s="39">
        <v>121.1</v>
      </c>
      <c r="BG11" s="31"/>
      <c r="BH11" s="32">
        <f t="shared" si="19"/>
        <v>-121.1</v>
      </c>
      <c r="BI11" s="28">
        <f t="shared" si="20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1"/>
        <v>-95</v>
      </c>
      <c r="BQ11" s="44">
        <f t="shared" si="38"/>
        <v>0</v>
      </c>
      <c r="BR11" s="276">
        <v>73.3</v>
      </c>
      <c r="BS11" s="31"/>
      <c r="BT11" s="32">
        <f t="shared" si="22"/>
        <v>-73.3</v>
      </c>
      <c r="BU11" s="32">
        <f t="shared" si="23"/>
        <v>0</v>
      </c>
      <c r="BV11" s="277">
        <v>774.9</v>
      </c>
      <c r="BW11" s="31"/>
      <c r="BX11" s="32">
        <f t="shared" si="24"/>
        <v>-774.9</v>
      </c>
      <c r="BY11" s="32">
        <f t="shared" si="25"/>
        <v>0</v>
      </c>
      <c r="CE11" s="31"/>
    </row>
    <row r="12" spans="1:83" s="21" customFormat="1" ht="24.75" customHeight="1">
      <c r="A12" s="278" t="s">
        <v>102</v>
      </c>
      <c r="B12" s="22">
        <f t="shared" si="26"/>
        <v>27143.1</v>
      </c>
      <c r="C12" s="23">
        <f>K12+AA12+AU12+BK12</f>
        <v>1518</v>
      </c>
      <c r="D12" s="8">
        <f t="shared" si="0"/>
        <v>-25625.1</v>
      </c>
      <c r="E12" s="20">
        <f t="shared" si="1"/>
        <v>5.592581540059905</v>
      </c>
      <c r="F12" s="9">
        <f t="shared" si="2"/>
        <v>3674.2</v>
      </c>
      <c r="G12" s="10"/>
      <c r="H12" s="10"/>
      <c r="I12" s="11"/>
      <c r="J12" s="24">
        <f>N12+R12+V12</f>
        <v>2362</v>
      </c>
      <c r="K12" s="12">
        <f>SUM(O12+S12+W12)</f>
        <v>1518</v>
      </c>
      <c r="L12" s="12">
        <f t="shared" si="5"/>
        <v>-844</v>
      </c>
      <c r="M12" s="17">
        <f t="shared" si="6"/>
        <v>64.2675698560542</v>
      </c>
      <c r="N12" s="25">
        <v>930</v>
      </c>
      <c r="O12" s="23">
        <v>792.6</v>
      </c>
      <c r="P12" s="7">
        <f>O12-N12</f>
        <v>-137.39999999999998</v>
      </c>
      <c r="Q12" s="7">
        <f t="shared" si="8"/>
        <v>85.2258064516129</v>
      </c>
      <c r="R12" s="23">
        <v>437.5</v>
      </c>
      <c r="S12" s="23">
        <v>725.4</v>
      </c>
      <c r="T12" s="7">
        <f t="shared" si="27"/>
        <v>287.9</v>
      </c>
      <c r="U12" s="7">
        <f t="shared" si="45"/>
        <v>165.8057142857143</v>
      </c>
      <c r="V12" s="23">
        <v>994.5</v>
      </c>
      <c r="W12" s="23"/>
      <c r="X12" s="7">
        <f t="shared" si="9"/>
        <v>-994.5</v>
      </c>
      <c r="Y12" s="7">
        <f t="shared" si="10"/>
        <v>0</v>
      </c>
      <c r="Z12" s="12">
        <f t="shared" si="39"/>
        <v>1312.2</v>
      </c>
      <c r="AA12" s="12"/>
      <c r="AB12" s="12"/>
      <c r="AC12" s="12"/>
      <c r="AD12" s="23">
        <v>738.6</v>
      </c>
      <c r="AE12" s="23"/>
      <c r="AF12" s="7">
        <f t="shared" si="30"/>
        <v>-738.6</v>
      </c>
      <c r="AG12" s="7"/>
      <c r="AH12" s="23">
        <v>402.2</v>
      </c>
      <c r="AI12" s="23"/>
      <c r="AJ12" s="7">
        <f t="shared" si="11"/>
        <v>-402.2</v>
      </c>
      <c r="AK12" s="7">
        <f t="shared" si="40"/>
        <v>0</v>
      </c>
      <c r="AL12" s="148">
        <v>171.4</v>
      </c>
      <c r="AM12" s="23"/>
      <c r="AN12" s="7">
        <f t="shared" si="12"/>
        <v>-171.4</v>
      </c>
      <c r="AO12" s="7">
        <f t="shared" si="13"/>
        <v>0</v>
      </c>
      <c r="AP12" s="14">
        <f t="shared" si="46"/>
        <v>11029.5</v>
      </c>
      <c r="AQ12" s="15"/>
      <c r="AR12" s="15"/>
      <c r="AS12" s="16"/>
      <c r="AT12" s="24">
        <f t="shared" si="33"/>
        <v>7355.3</v>
      </c>
      <c r="AU12" s="12"/>
      <c r="AV12" s="12"/>
      <c r="AW12" s="17"/>
      <c r="AX12" s="22">
        <v>2525.2</v>
      </c>
      <c r="AY12" s="23"/>
      <c r="AZ12" s="7">
        <f t="shared" si="48"/>
        <v>-2525.2</v>
      </c>
      <c r="BA12" s="19">
        <f t="shared" si="42"/>
        <v>0</v>
      </c>
      <c r="BB12" s="22">
        <v>2244.3</v>
      </c>
      <c r="BC12" s="23"/>
      <c r="BD12" s="7">
        <f t="shared" si="17"/>
        <v>-2244.3</v>
      </c>
      <c r="BE12" s="18">
        <f t="shared" si="18"/>
        <v>0</v>
      </c>
      <c r="BF12" s="25">
        <v>2585.8</v>
      </c>
      <c r="BG12" s="23"/>
      <c r="BH12" s="7">
        <f t="shared" si="19"/>
        <v>-2585.8</v>
      </c>
      <c r="BI12" s="18">
        <f t="shared" si="20"/>
        <v>0</v>
      </c>
      <c r="BJ12" s="26">
        <f t="shared" si="34"/>
        <v>16113.599999999999</v>
      </c>
      <c r="BK12" s="12"/>
      <c r="BL12" s="12"/>
      <c r="BM12" s="17"/>
      <c r="BN12" s="22">
        <v>3651.9</v>
      </c>
      <c r="BO12" s="23"/>
      <c r="BP12" s="7">
        <f t="shared" si="21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275">
        <v>3586.3</v>
      </c>
      <c r="BW12" s="23"/>
      <c r="BX12" s="7">
        <f t="shared" si="24"/>
        <v>-3586.3</v>
      </c>
      <c r="BY12" s="7">
        <f t="shared" si="25"/>
        <v>0</v>
      </c>
      <c r="CE12" s="23"/>
    </row>
    <row r="13" spans="1:83" s="21" customFormat="1" ht="18.75">
      <c r="A13" s="5" t="s">
        <v>29</v>
      </c>
      <c r="B13" s="22">
        <f t="shared" si="26"/>
        <v>16557.6</v>
      </c>
      <c r="C13" s="23">
        <f t="shared" si="26"/>
        <v>2182.3</v>
      </c>
      <c r="D13" s="8">
        <f t="shared" si="0"/>
        <v>-14375.3</v>
      </c>
      <c r="E13" s="20">
        <f t="shared" si="1"/>
        <v>13.180050248828334</v>
      </c>
      <c r="F13" s="9">
        <f t="shared" si="2"/>
        <v>8135.4</v>
      </c>
      <c r="G13" s="10">
        <f t="shared" si="2"/>
        <v>2182.3</v>
      </c>
      <c r="H13" s="10">
        <f t="shared" si="3"/>
        <v>-5953.099999999999</v>
      </c>
      <c r="I13" s="11">
        <f>G13/F13%</f>
        <v>26.82474125427146</v>
      </c>
      <c r="J13" s="24">
        <f t="shared" si="43"/>
        <v>3774.5</v>
      </c>
      <c r="K13" s="12">
        <f t="shared" si="44"/>
        <v>2182.3</v>
      </c>
      <c r="L13" s="12">
        <f t="shared" si="5"/>
        <v>-1592.1999999999998</v>
      </c>
      <c r="M13" s="17">
        <f t="shared" si="6"/>
        <v>57.816929394621816</v>
      </c>
      <c r="N13" s="25">
        <f>N14+N21+N15</f>
        <v>943</v>
      </c>
      <c r="O13" s="25">
        <f>O14+O21+O15</f>
        <v>1004.5</v>
      </c>
      <c r="P13" s="7">
        <f t="shared" si="7"/>
        <v>61.5</v>
      </c>
      <c r="Q13" s="7">
        <f t="shared" si="8"/>
        <v>106.52173913043478</v>
      </c>
      <c r="R13" s="25">
        <f>R14+R21+R15</f>
        <v>1413.1</v>
      </c>
      <c r="S13" s="25">
        <f>S14+S21+S15</f>
        <v>1177.8</v>
      </c>
      <c r="T13" s="7">
        <f t="shared" si="27"/>
        <v>-235.29999999999995</v>
      </c>
      <c r="U13" s="7">
        <f t="shared" si="45"/>
        <v>83.34866605335787</v>
      </c>
      <c r="V13" s="25">
        <f>V14+V21+V15</f>
        <v>1418.4</v>
      </c>
      <c r="W13" s="25">
        <f>W14+W21+W15</f>
        <v>0</v>
      </c>
      <c r="X13" s="7">
        <f t="shared" si="9"/>
        <v>-1418.4</v>
      </c>
      <c r="Y13" s="7">
        <f>W13/V13%</f>
        <v>0</v>
      </c>
      <c r="Z13" s="12">
        <f t="shared" si="39"/>
        <v>4360.9</v>
      </c>
      <c r="AA13" s="12">
        <f t="shared" si="28"/>
        <v>0</v>
      </c>
      <c r="AB13" s="12">
        <f t="shared" si="29"/>
        <v>-4360.9</v>
      </c>
      <c r="AC13" s="12">
        <f>AA13/Z13%</f>
        <v>0</v>
      </c>
      <c r="AD13" s="25">
        <f>AD14+AD21+AD15</f>
        <v>1794.8</v>
      </c>
      <c r="AE13" s="25">
        <f>AE14+AE21+AE15</f>
        <v>0</v>
      </c>
      <c r="AF13" s="7">
        <f t="shared" si="30"/>
        <v>-1794.8</v>
      </c>
      <c r="AG13" s="7">
        <f t="shared" si="31"/>
        <v>0</v>
      </c>
      <c r="AH13" s="25">
        <f>AH14+AH21+AH15</f>
        <v>1069</v>
      </c>
      <c r="AI13" s="25">
        <f>AI14+AI21+AI15</f>
        <v>0</v>
      </c>
      <c r="AJ13" s="7">
        <f t="shared" si="11"/>
        <v>-1069</v>
      </c>
      <c r="AK13" s="7">
        <f t="shared" si="40"/>
        <v>0</v>
      </c>
      <c r="AL13" s="275">
        <f>AL14+AL21+AL15</f>
        <v>1497.1</v>
      </c>
      <c r="AM13" s="25">
        <f>AM14+AM21+AM15</f>
        <v>0</v>
      </c>
      <c r="AN13" s="7">
        <f t="shared" si="12"/>
        <v>-1497.1</v>
      </c>
      <c r="AO13" s="7">
        <f t="shared" si="13"/>
        <v>0</v>
      </c>
      <c r="AP13" s="14">
        <f t="shared" si="46"/>
        <v>12119.4</v>
      </c>
      <c r="AQ13" s="15">
        <f t="shared" si="32"/>
        <v>2182.3</v>
      </c>
      <c r="AR13" s="15">
        <f t="shared" si="14"/>
        <v>-9937.099999999999</v>
      </c>
      <c r="AS13" s="16">
        <f>AQ13/AP13%</f>
        <v>18.00666699671601</v>
      </c>
      <c r="AT13" s="24">
        <f t="shared" si="33"/>
        <v>3984</v>
      </c>
      <c r="AU13" s="12">
        <f t="shared" si="47"/>
        <v>0</v>
      </c>
      <c r="AV13" s="12">
        <f t="shared" si="41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8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7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9"/>
        <v>-1231</v>
      </c>
      <c r="BI13" s="7">
        <f>BG13/BF13%</f>
        <v>0</v>
      </c>
      <c r="BJ13" s="26">
        <f t="shared" si="34"/>
        <v>4438.2</v>
      </c>
      <c r="BK13" s="12">
        <f t="shared" si="35"/>
        <v>0</v>
      </c>
      <c r="BL13" s="12">
        <f t="shared" si="36"/>
        <v>-4438.2</v>
      </c>
      <c r="BM13" s="17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1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2"/>
        <v>-1538.9</v>
      </c>
      <c r="BU13" s="7">
        <f t="shared" si="23"/>
        <v>0</v>
      </c>
      <c r="BV13" s="275">
        <f>BV14+BV21+BV15</f>
        <v>1430.6</v>
      </c>
      <c r="BW13" s="25">
        <f>BW14+BW21+BW15</f>
        <v>0</v>
      </c>
      <c r="BX13" s="7">
        <f t="shared" si="24"/>
        <v>-1430.6</v>
      </c>
      <c r="BY13" s="20" t="s">
        <v>27</v>
      </c>
      <c r="CE13" s="25">
        <f>CE14+CE21+CE15</f>
        <v>0</v>
      </c>
    </row>
    <row r="14" spans="1:83" ht="41.25" customHeight="1">
      <c r="A14" s="46" t="s">
        <v>86</v>
      </c>
      <c r="B14" s="30">
        <f t="shared" si="26"/>
        <v>10797.7</v>
      </c>
      <c r="C14" s="31">
        <f t="shared" si="26"/>
        <v>1476.6</v>
      </c>
      <c r="D14" s="33">
        <f t="shared" si="0"/>
        <v>-9321.1</v>
      </c>
      <c r="E14" s="145">
        <f t="shared" si="1"/>
        <v>13.675134519388386</v>
      </c>
      <c r="F14" s="34">
        <f t="shared" si="2"/>
        <v>5310.700000000001</v>
      </c>
      <c r="G14" s="35">
        <f t="shared" si="2"/>
        <v>1476.6</v>
      </c>
      <c r="H14" s="35">
        <f t="shared" si="3"/>
        <v>-3834.100000000001</v>
      </c>
      <c r="I14" s="36">
        <f>G14/F14%</f>
        <v>27.804244261585097</v>
      </c>
      <c r="J14" s="37">
        <f t="shared" si="43"/>
        <v>2467.8</v>
      </c>
      <c r="K14" s="38">
        <f t="shared" si="44"/>
        <v>1476.6</v>
      </c>
      <c r="L14" s="38">
        <f t="shared" si="5"/>
        <v>-991.2000000000003</v>
      </c>
      <c r="M14" s="43">
        <f t="shared" si="6"/>
        <v>59.83467055677121</v>
      </c>
      <c r="N14" s="39">
        <v>626.2</v>
      </c>
      <c r="O14" s="31">
        <v>694.3</v>
      </c>
      <c r="P14" s="32">
        <f t="shared" si="7"/>
        <v>68.09999999999991</v>
      </c>
      <c r="Q14" s="32">
        <f t="shared" si="8"/>
        <v>110.87511977004151</v>
      </c>
      <c r="R14" s="31">
        <v>1040.3</v>
      </c>
      <c r="S14" s="31">
        <v>782.3</v>
      </c>
      <c r="T14" s="32">
        <f t="shared" si="27"/>
        <v>-258</v>
      </c>
      <c r="U14" s="32">
        <f t="shared" si="45"/>
        <v>75.1994616937422</v>
      </c>
      <c r="V14" s="31">
        <v>801.3</v>
      </c>
      <c r="W14" s="31"/>
      <c r="X14" s="32">
        <f t="shared" si="9"/>
        <v>-801.3</v>
      </c>
      <c r="Y14" s="32">
        <f t="shared" si="10"/>
        <v>0</v>
      </c>
      <c r="Z14" s="38">
        <f t="shared" si="39"/>
        <v>2842.9</v>
      </c>
      <c r="AA14" s="38">
        <f t="shared" si="28"/>
        <v>0</v>
      </c>
      <c r="AB14" s="38">
        <f t="shared" si="29"/>
        <v>-2842.9</v>
      </c>
      <c r="AC14" s="38">
        <f>AA14/Z14%</f>
        <v>0</v>
      </c>
      <c r="AD14" s="31">
        <v>1222.1</v>
      </c>
      <c r="AE14" s="31"/>
      <c r="AF14" s="32">
        <f t="shared" si="30"/>
        <v>-1222.1</v>
      </c>
      <c r="AG14" s="32">
        <f>AE14/AD14%</f>
        <v>0</v>
      </c>
      <c r="AH14" s="31">
        <v>729.4</v>
      </c>
      <c r="AI14" s="31"/>
      <c r="AJ14" s="32">
        <f t="shared" si="11"/>
        <v>-729.4</v>
      </c>
      <c r="AK14" s="32">
        <f t="shared" si="40"/>
        <v>0</v>
      </c>
      <c r="AL14" s="276">
        <v>891.4</v>
      </c>
      <c r="AM14" s="31"/>
      <c r="AN14" s="32">
        <f t="shared" si="12"/>
        <v>-891.4</v>
      </c>
      <c r="AO14" s="32">
        <f t="shared" si="13"/>
        <v>0</v>
      </c>
      <c r="AP14" s="40">
        <f t="shared" si="46"/>
        <v>7881.200000000001</v>
      </c>
      <c r="AQ14" s="41">
        <f t="shared" si="32"/>
        <v>1476.6</v>
      </c>
      <c r="AR14" s="41">
        <f t="shared" si="14"/>
        <v>-6404.6</v>
      </c>
      <c r="AS14" s="42">
        <f>AQ14/AP14%</f>
        <v>18.73572552403187</v>
      </c>
      <c r="AT14" s="37">
        <f t="shared" si="33"/>
        <v>2570.5</v>
      </c>
      <c r="AU14" s="38">
        <f t="shared" si="47"/>
        <v>0</v>
      </c>
      <c r="AV14" s="38">
        <f t="shared" si="41"/>
        <v>-2570.5</v>
      </c>
      <c r="AW14" s="43">
        <f>AU14/AT14%</f>
        <v>0</v>
      </c>
      <c r="AX14" s="30">
        <v>889.9</v>
      </c>
      <c r="AY14" s="31"/>
      <c r="AZ14" s="32">
        <f t="shared" si="48"/>
        <v>-889.9</v>
      </c>
      <c r="BA14" s="44">
        <f t="shared" si="42"/>
        <v>0</v>
      </c>
      <c r="BB14" s="30">
        <v>843.5</v>
      </c>
      <c r="BC14" s="31"/>
      <c r="BD14" s="32">
        <f t="shared" si="17"/>
        <v>-843.5</v>
      </c>
      <c r="BE14" s="28">
        <f>BC14/BB14%</f>
        <v>0</v>
      </c>
      <c r="BF14" s="39">
        <v>837.1</v>
      </c>
      <c r="BG14" s="31"/>
      <c r="BH14" s="32">
        <f t="shared" si="19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1"/>
        <v>-1066.6</v>
      </c>
      <c r="BQ14" s="44">
        <f>BO14/BN14%</f>
        <v>0</v>
      </c>
      <c r="BR14" s="276">
        <v>979.5</v>
      </c>
      <c r="BS14" s="31"/>
      <c r="BT14" s="32">
        <f t="shared" si="22"/>
        <v>-979.5</v>
      </c>
      <c r="BU14" s="32">
        <f>BS14/BR14%</f>
        <v>0</v>
      </c>
      <c r="BV14" s="277">
        <v>870.4</v>
      </c>
      <c r="BW14" s="31"/>
      <c r="BX14" s="32">
        <f t="shared" si="24"/>
        <v>-870.4</v>
      </c>
      <c r="BY14" s="32"/>
      <c r="CE14" s="31"/>
    </row>
    <row r="15" spans="1:83" ht="60.75" customHeight="1">
      <c r="A15" s="159" t="s">
        <v>87</v>
      </c>
      <c r="B15" s="30">
        <f t="shared" si="26"/>
        <v>5360.299999999999</v>
      </c>
      <c r="C15" s="31">
        <f t="shared" si="26"/>
        <v>700.7</v>
      </c>
      <c r="D15" s="33">
        <f>C15-B15</f>
        <v>-4659.599999999999</v>
      </c>
      <c r="E15" s="145">
        <f t="shared" si="1"/>
        <v>13.072029550584858</v>
      </c>
      <c r="F15" s="34">
        <f t="shared" si="2"/>
        <v>2644.7</v>
      </c>
      <c r="G15" s="35">
        <f t="shared" si="2"/>
        <v>700.7</v>
      </c>
      <c r="H15" s="160">
        <f t="shared" si="3"/>
        <v>-1943.9999999999998</v>
      </c>
      <c r="I15" s="161">
        <f>G15/F15%</f>
        <v>26.494498430823914</v>
      </c>
      <c r="J15" s="37">
        <f t="shared" si="43"/>
        <v>1221.7</v>
      </c>
      <c r="K15" s="38">
        <f t="shared" si="44"/>
        <v>700.7</v>
      </c>
      <c r="L15" s="38">
        <f t="shared" si="5"/>
        <v>-521</v>
      </c>
      <c r="M15" s="43">
        <f t="shared" si="6"/>
        <v>57.354506016206926</v>
      </c>
      <c r="N15" s="162">
        <v>306.8</v>
      </c>
      <c r="O15" s="31">
        <v>305.2</v>
      </c>
      <c r="P15" s="33">
        <f t="shared" si="7"/>
        <v>-1.6000000000000227</v>
      </c>
      <c r="Q15" s="32">
        <f t="shared" si="8"/>
        <v>99.47848761408083</v>
      </c>
      <c r="R15" s="162">
        <v>337.8</v>
      </c>
      <c r="S15" s="31">
        <v>395.5</v>
      </c>
      <c r="T15" s="33">
        <f t="shared" si="27"/>
        <v>57.69999999999999</v>
      </c>
      <c r="U15" s="32">
        <f t="shared" si="45"/>
        <v>117.08111308466547</v>
      </c>
      <c r="V15" s="162">
        <v>577.1</v>
      </c>
      <c r="W15" s="31"/>
      <c r="X15" s="33">
        <f t="shared" si="9"/>
        <v>-577.1</v>
      </c>
      <c r="Y15" s="145">
        <f t="shared" si="10"/>
        <v>0</v>
      </c>
      <c r="Z15" s="38">
        <f t="shared" si="39"/>
        <v>1423</v>
      </c>
      <c r="AA15" s="38">
        <f t="shared" si="28"/>
        <v>0</v>
      </c>
      <c r="AB15" s="38">
        <f t="shared" si="29"/>
        <v>-1423</v>
      </c>
      <c r="AC15" s="38">
        <f>AA15/Z15%</f>
        <v>0</v>
      </c>
      <c r="AD15" s="162">
        <v>547.7</v>
      </c>
      <c r="AE15" s="31"/>
      <c r="AF15" s="33">
        <f t="shared" si="30"/>
        <v>-547.7</v>
      </c>
      <c r="AG15" s="145">
        <f>AE15/AD15%</f>
        <v>0</v>
      </c>
      <c r="AH15" s="162">
        <v>304.6</v>
      </c>
      <c r="AI15" s="31"/>
      <c r="AJ15" s="33">
        <f t="shared" si="11"/>
        <v>-304.6</v>
      </c>
      <c r="AK15" s="32">
        <f t="shared" si="40"/>
        <v>0</v>
      </c>
      <c r="AL15" s="279">
        <v>570.7</v>
      </c>
      <c r="AM15" s="31"/>
      <c r="AN15" s="33">
        <f t="shared" si="12"/>
        <v>-570.7</v>
      </c>
      <c r="AO15" s="145">
        <f t="shared" si="13"/>
        <v>0</v>
      </c>
      <c r="AP15" s="40">
        <f t="shared" si="46"/>
        <v>3953.2</v>
      </c>
      <c r="AQ15" s="41">
        <f t="shared" si="32"/>
        <v>700.7</v>
      </c>
      <c r="AR15" s="41">
        <f t="shared" si="14"/>
        <v>-3252.5</v>
      </c>
      <c r="AS15" s="42">
        <f>AQ15/AP15%</f>
        <v>17.724881108975012</v>
      </c>
      <c r="AT15" s="37">
        <f t="shared" si="33"/>
        <v>1308.5</v>
      </c>
      <c r="AU15" s="38">
        <f t="shared" si="47"/>
        <v>0</v>
      </c>
      <c r="AV15" s="38">
        <f t="shared" si="41"/>
        <v>-1308.5</v>
      </c>
      <c r="AW15" s="43">
        <f>AU15/AT15%</f>
        <v>0</v>
      </c>
      <c r="AX15" s="162">
        <v>552</v>
      </c>
      <c r="AY15" s="31"/>
      <c r="AZ15" s="33">
        <f t="shared" si="48"/>
        <v>-552</v>
      </c>
      <c r="BA15" s="163">
        <f t="shared" si="42"/>
        <v>0</v>
      </c>
      <c r="BB15" s="162">
        <v>402.6</v>
      </c>
      <c r="BC15" s="31"/>
      <c r="BD15" s="33">
        <f t="shared" si="17"/>
        <v>-402.6</v>
      </c>
      <c r="BE15" s="145">
        <f>BC15/BB15%</f>
        <v>0</v>
      </c>
      <c r="BF15" s="164">
        <v>353.9</v>
      </c>
      <c r="BG15" s="31"/>
      <c r="BH15" s="33">
        <f t="shared" si="19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1"/>
        <v>-362.1</v>
      </c>
      <c r="BQ15" s="163">
        <f>BO15/BN15%</f>
        <v>0</v>
      </c>
      <c r="BR15" s="276">
        <v>519.4</v>
      </c>
      <c r="BS15" s="31"/>
      <c r="BT15" s="33">
        <f t="shared" si="22"/>
        <v>-519.4</v>
      </c>
      <c r="BU15" s="33">
        <f>BS15/BR15%</f>
        <v>0</v>
      </c>
      <c r="BV15" s="280">
        <v>525.6</v>
      </c>
      <c r="BW15" s="31"/>
      <c r="BX15" s="33">
        <f t="shared" si="24"/>
        <v>-525.6</v>
      </c>
      <c r="BY15" s="145">
        <f t="shared" si="25"/>
        <v>0</v>
      </c>
      <c r="CE15" s="31"/>
    </row>
    <row r="16" spans="1:83" ht="15.75" customHeight="1" hidden="1">
      <c r="A16" s="165" t="s">
        <v>88</v>
      </c>
      <c r="B16" s="166">
        <f t="shared" si="26"/>
        <v>0</v>
      </c>
      <c r="C16" s="167">
        <f t="shared" si="26"/>
        <v>0</v>
      </c>
      <c r="D16" s="168">
        <f t="shared" si="0"/>
        <v>0</v>
      </c>
      <c r="E16" s="169" t="e">
        <f t="shared" si="1"/>
        <v>#DIV/0!</v>
      </c>
      <c r="F16" s="170">
        <f t="shared" si="2"/>
        <v>0</v>
      </c>
      <c r="G16" s="168">
        <f t="shared" si="2"/>
        <v>0</v>
      </c>
      <c r="H16" s="168">
        <f t="shared" si="3"/>
        <v>0</v>
      </c>
      <c r="I16" s="171" t="e">
        <f>G16/F16%</f>
        <v>#DIV/0!</v>
      </c>
      <c r="J16" s="172">
        <f t="shared" si="43"/>
        <v>0</v>
      </c>
      <c r="K16" s="168">
        <f t="shared" si="44"/>
        <v>0</v>
      </c>
      <c r="L16" s="168">
        <f t="shared" si="5"/>
        <v>0</v>
      </c>
      <c r="M16" s="169" t="e">
        <f t="shared" si="6"/>
        <v>#DIV/0!</v>
      </c>
      <c r="N16" s="173"/>
      <c r="O16" s="167"/>
      <c r="P16" s="168"/>
      <c r="Q16" s="32" t="e">
        <f t="shared" si="8"/>
        <v>#DIV/0!</v>
      </c>
      <c r="R16" s="167"/>
      <c r="S16" s="167"/>
      <c r="T16" s="168"/>
      <c r="U16" s="32" t="e">
        <f t="shared" si="45"/>
        <v>#DIV/0!</v>
      </c>
      <c r="V16" s="167"/>
      <c r="W16" s="167"/>
      <c r="X16" s="168">
        <f t="shared" si="9"/>
        <v>0</v>
      </c>
      <c r="Y16" s="168" t="e">
        <f t="shared" si="10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0"/>
        <v>#DIV/0!</v>
      </c>
      <c r="AL16" s="167"/>
      <c r="AM16" s="167"/>
      <c r="AN16" s="168">
        <f t="shared" si="12"/>
        <v>0</v>
      </c>
      <c r="AO16" s="168" t="e">
        <f t="shared" si="13"/>
        <v>#DIV/0!</v>
      </c>
      <c r="AP16" s="170">
        <f t="shared" si="46"/>
        <v>0</v>
      </c>
      <c r="AQ16" s="168">
        <f t="shared" si="32"/>
        <v>0</v>
      </c>
      <c r="AR16" s="168">
        <f t="shared" si="14"/>
        <v>0</v>
      </c>
      <c r="AS16" s="169" t="e">
        <f>AQ16/AP16%</f>
        <v>#DIV/0!</v>
      </c>
      <c r="AT16" s="172">
        <f t="shared" si="33"/>
        <v>0</v>
      </c>
      <c r="AU16" s="168">
        <f t="shared" si="47"/>
        <v>0</v>
      </c>
      <c r="AV16" s="168">
        <f t="shared" si="41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9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276"/>
      <c r="BS16" s="167"/>
      <c r="BT16" s="168"/>
      <c r="BU16" s="168"/>
      <c r="BV16" s="277"/>
      <c r="BW16" s="167"/>
      <c r="BX16" s="168">
        <f t="shared" si="24"/>
        <v>0</v>
      </c>
      <c r="BY16" s="168" t="e">
        <f t="shared" si="25"/>
        <v>#DIV/0!</v>
      </c>
      <c r="BZ16" s="175"/>
      <c r="CE16" s="167"/>
    </row>
    <row r="17" spans="1:83" ht="15.75" customHeight="1" hidden="1">
      <c r="A17" s="165" t="s">
        <v>89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2"/>
        <v>0</v>
      </c>
      <c r="G17" s="168">
        <f t="shared" si="2"/>
        <v>0</v>
      </c>
      <c r="H17" s="168">
        <f t="shared" si="3"/>
        <v>0</v>
      </c>
      <c r="I17" s="171"/>
      <c r="J17" s="172"/>
      <c r="K17" s="168">
        <f t="shared" si="44"/>
        <v>0</v>
      </c>
      <c r="L17" s="168">
        <f t="shared" si="5"/>
        <v>0</v>
      </c>
      <c r="M17" s="169"/>
      <c r="N17" s="173"/>
      <c r="O17" s="167"/>
      <c r="P17" s="168"/>
      <c r="Q17" s="32" t="e">
        <f t="shared" si="8"/>
        <v>#DIV/0!</v>
      </c>
      <c r="R17" s="167"/>
      <c r="S17" s="167"/>
      <c r="T17" s="168"/>
      <c r="U17" s="32" t="e">
        <f t="shared" si="45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0"/>
        <v>#DIV/0!</v>
      </c>
      <c r="AL17" s="167"/>
      <c r="AM17" s="167"/>
      <c r="AN17" s="168"/>
      <c r="AO17" s="168"/>
      <c r="AP17" s="170">
        <f t="shared" si="46"/>
        <v>0</v>
      </c>
      <c r="AQ17" s="168">
        <f t="shared" si="32"/>
        <v>0</v>
      </c>
      <c r="AR17" s="168">
        <f t="shared" si="14"/>
        <v>0</v>
      </c>
      <c r="AS17" s="169"/>
      <c r="AT17" s="172">
        <f t="shared" si="33"/>
        <v>0</v>
      </c>
      <c r="AU17" s="168">
        <f t="shared" si="47"/>
        <v>0</v>
      </c>
      <c r="AV17" s="168">
        <f t="shared" si="41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276"/>
      <c r="BS17" s="167"/>
      <c r="BT17" s="168"/>
      <c r="BU17" s="168"/>
      <c r="BV17" s="277"/>
      <c r="BW17" s="167"/>
      <c r="BX17" s="168"/>
      <c r="BY17" s="168"/>
      <c r="BZ17" s="175"/>
      <c r="CE17" s="167"/>
    </row>
    <row r="18" spans="1:83" ht="15.75" customHeight="1" hidden="1">
      <c r="A18" s="176" t="s">
        <v>90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1"/>
        <v>#DIV/0!</v>
      </c>
      <c r="F18" s="170">
        <f t="shared" si="2"/>
        <v>0</v>
      </c>
      <c r="G18" s="168">
        <f t="shared" si="2"/>
        <v>0</v>
      </c>
      <c r="H18" s="168">
        <f t="shared" si="3"/>
        <v>0</v>
      </c>
      <c r="I18" s="171" t="e">
        <f>G18/F18%</f>
        <v>#DIV/0!</v>
      </c>
      <c r="J18" s="172">
        <f t="shared" si="43"/>
        <v>0</v>
      </c>
      <c r="K18" s="168">
        <f t="shared" si="44"/>
        <v>0</v>
      </c>
      <c r="L18" s="168">
        <f t="shared" si="5"/>
        <v>0</v>
      </c>
      <c r="M18" s="169" t="e">
        <f t="shared" si="6"/>
        <v>#DIV/0!</v>
      </c>
      <c r="N18" s="173"/>
      <c r="O18" s="167"/>
      <c r="P18" s="168"/>
      <c r="Q18" s="32" t="e">
        <f t="shared" si="8"/>
        <v>#DIV/0!</v>
      </c>
      <c r="R18" s="167"/>
      <c r="S18" s="167"/>
      <c r="T18" s="168"/>
      <c r="U18" s="32" t="e">
        <f t="shared" si="45"/>
        <v>#DIV/0!</v>
      </c>
      <c r="V18" s="167"/>
      <c r="W18" s="167"/>
      <c r="X18" s="168">
        <f t="shared" si="9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0"/>
        <v>#DIV/0!</v>
      </c>
      <c r="AL18" s="167"/>
      <c r="AM18" s="167"/>
      <c r="AN18" s="168">
        <f t="shared" si="12"/>
        <v>0</v>
      </c>
      <c r="AO18" s="168" t="e">
        <f t="shared" si="13"/>
        <v>#DIV/0!</v>
      </c>
      <c r="AP18" s="170">
        <f t="shared" si="46"/>
        <v>0</v>
      </c>
      <c r="AQ18" s="168">
        <f t="shared" si="32"/>
        <v>0</v>
      </c>
      <c r="AR18" s="168">
        <f t="shared" si="14"/>
        <v>0</v>
      </c>
      <c r="AS18" s="169" t="e">
        <f>AQ18/AP18%</f>
        <v>#DIV/0!</v>
      </c>
      <c r="AT18" s="172">
        <f t="shared" si="33"/>
        <v>0</v>
      </c>
      <c r="AU18" s="168">
        <f t="shared" si="47"/>
        <v>0</v>
      </c>
      <c r="AV18" s="168">
        <f t="shared" si="41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9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276"/>
      <c r="BS18" s="167"/>
      <c r="BT18" s="168"/>
      <c r="BU18" s="168"/>
      <c r="BV18" s="277"/>
      <c r="BW18" s="167"/>
      <c r="BX18" s="168">
        <f t="shared" si="24"/>
        <v>0</v>
      </c>
      <c r="BY18" s="168" t="e">
        <f t="shared" si="25"/>
        <v>#DIV/0!</v>
      </c>
      <c r="BZ18" s="175"/>
      <c r="CE18" s="167"/>
    </row>
    <row r="19" spans="1:83" ht="15.75" customHeight="1" hidden="1">
      <c r="A19" s="176" t="s">
        <v>91</v>
      </c>
      <c r="B19" s="166"/>
      <c r="C19" s="167"/>
      <c r="D19" s="168"/>
      <c r="E19" s="169"/>
      <c r="F19" s="170">
        <f t="shared" si="2"/>
        <v>0</v>
      </c>
      <c r="G19" s="168">
        <f t="shared" si="2"/>
        <v>0</v>
      </c>
      <c r="H19" s="168">
        <f t="shared" si="3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8"/>
        <v>#DIV/0!</v>
      </c>
      <c r="R19" s="167"/>
      <c r="S19" s="167"/>
      <c r="T19" s="168"/>
      <c r="U19" s="32" t="e">
        <f t="shared" si="45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0"/>
        <v>#DIV/0!</v>
      </c>
      <c r="AL19" s="167"/>
      <c r="AM19" s="167"/>
      <c r="AN19" s="168"/>
      <c r="AO19" s="168"/>
      <c r="AP19" s="170">
        <f t="shared" si="46"/>
        <v>0</v>
      </c>
      <c r="AQ19" s="168">
        <f t="shared" si="32"/>
        <v>0</v>
      </c>
      <c r="AR19" s="168">
        <f t="shared" si="14"/>
        <v>0</v>
      </c>
      <c r="AS19" s="169" t="e">
        <f>AQ19/AP19%</f>
        <v>#DIV/0!</v>
      </c>
      <c r="AT19" s="172"/>
      <c r="AU19" s="168">
        <f t="shared" si="47"/>
        <v>0</v>
      </c>
      <c r="AV19" s="168">
        <f t="shared" si="41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276"/>
      <c r="BS19" s="167"/>
      <c r="BT19" s="168"/>
      <c r="BU19" s="168"/>
      <c r="BV19" s="277"/>
      <c r="BW19" s="167"/>
      <c r="BX19" s="168"/>
      <c r="BY19" s="168"/>
      <c r="BZ19" s="175"/>
      <c r="CE19" s="167"/>
    </row>
    <row r="20" spans="1:83" ht="15.75" customHeight="1" hidden="1">
      <c r="A20" s="176" t="s">
        <v>92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1"/>
        <v>#DIV/0!</v>
      </c>
      <c r="F20" s="170">
        <f t="shared" si="2"/>
        <v>0</v>
      </c>
      <c r="G20" s="168">
        <f t="shared" si="2"/>
        <v>0</v>
      </c>
      <c r="H20" s="168">
        <f t="shared" si="3"/>
        <v>0</v>
      </c>
      <c r="I20" s="171" t="e">
        <f>G20/F20%</f>
        <v>#DIV/0!</v>
      </c>
      <c r="J20" s="172">
        <f t="shared" si="43"/>
        <v>0</v>
      </c>
      <c r="K20" s="168">
        <f t="shared" si="44"/>
        <v>0</v>
      </c>
      <c r="L20" s="168">
        <f t="shared" si="5"/>
        <v>0</v>
      </c>
      <c r="M20" s="169" t="e">
        <f t="shared" si="6"/>
        <v>#DIV/0!</v>
      </c>
      <c r="N20" s="173"/>
      <c r="O20" s="167"/>
      <c r="P20" s="168"/>
      <c r="Q20" s="32" t="e">
        <f t="shared" si="8"/>
        <v>#DIV/0!</v>
      </c>
      <c r="R20" s="167"/>
      <c r="S20" s="167"/>
      <c r="T20" s="168"/>
      <c r="U20" s="32" t="e">
        <f t="shared" si="45"/>
        <v>#DIV/0!</v>
      </c>
      <c r="V20" s="167"/>
      <c r="W20" s="167"/>
      <c r="X20" s="168">
        <f t="shared" si="9"/>
        <v>0</v>
      </c>
      <c r="Y20" s="168" t="e">
        <f t="shared" si="10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0"/>
        <v>#DIV/0!</v>
      </c>
      <c r="AL20" s="167"/>
      <c r="AM20" s="167"/>
      <c r="AN20" s="168">
        <f t="shared" si="12"/>
        <v>0</v>
      </c>
      <c r="AO20" s="168" t="e">
        <f t="shared" si="13"/>
        <v>#DIV/0!</v>
      </c>
      <c r="AP20" s="170">
        <f t="shared" si="46"/>
        <v>0</v>
      </c>
      <c r="AQ20" s="168">
        <f t="shared" si="32"/>
        <v>0</v>
      </c>
      <c r="AR20" s="168">
        <f t="shared" si="14"/>
        <v>0</v>
      </c>
      <c r="AS20" s="169" t="e">
        <f>AQ20/AP20%</f>
        <v>#DIV/0!</v>
      </c>
      <c r="AT20" s="172">
        <f aca="true" t="shared" si="51" ref="AT20:AT40">AX20+BB20+BF20</f>
        <v>0</v>
      </c>
      <c r="AU20" s="168">
        <f t="shared" si="47"/>
        <v>0</v>
      </c>
      <c r="AV20" s="168">
        <f t="shared" si="41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9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276"/>
      <c r="BS20" s="167"/>
      <c r="BT20" s="168"/>
      <c r="BU20" s="168"/>
      <c r="BV20" s="277"/>
      <c r="BW20" s="167"/>
      <c r="BX20" s="168">
        <f t="shared" si="24"/>
        <v>0</v>
      </c>
      <c r="BY20" s="168" t="e">
        <f t="shared" si="25"/>
        <v>#DIV/0!</v>
      </c>
      <c r="BZ20" s="175"/>
      <c r="CE20" s="167"/>
    </row>
    <row r="21" spans="1:83" ht="39.75" customHeight="1">
      <c r="A21" s="177" t="s">
        <v>96</v>
      </c>
      <c r="B21" s="30">
        <f>J21+Z21+AT21+BJ21</f>
        <v>399.6</v>
      </c>
      <c r="C21" s="31">
        <f>K21+AA21+AU21+BK21</f>
        <v>5</v>
      </c>
      <c r="D21" s="33">
        <f t="shared" si="0"/>
        <v>-394.6</v>
      </c>
      <c r="E21" s="145">
        <f t="shared" si="1"/>
        <v>1.251251251251251</v>
      </c>
      <c r="F21" s="34">
        <f t="shared" si="2"/>
        <v>180</v>
      </c>
      <c r="G21" s="35">
        <f t="shared" si="2"/>
        <v>5</v>
      </c>
      <c r="H21" s="35">
        <f t="shared" si="3"/>
        <v>-175</v>
      </c>
      <c r="I21" s="36">
        <f>G21/F21%</f>
        <v>2.7777777777777777</v>
      </c>
      <c r="J21" s="37">
        <f t="shared" si="43"/>
        <v>85</v>
      </c>
      <c r="K21" s="38">
        <f t="shared" si="44"/>
        <v>5</v>
      </c>
      <c r="L21" s="38">
        <f t="shared" si="5"/>
        <v>-80</v>
      </c>
      <c r="M21" s="43">
        <f t="shared" si="6"/>
        <v>5.882352941176471</v>
      </c>
      <c r="N21" s="39">
        <v>10</v>
      </c>
      <c r="O21" s="31">
        <v>5</v>
      </c>
      <c r="P21" s="32">
        <f t="shared" si="7"/>
        <v>-5</v>
      </c>
      <c r="Q21" s="32">
        <f t="shared" si="8"/>
        <v>50</v>
      </c>
      <c r="R21" s="31">
        <v>35</v>
      </c>
      <c r="S21" s="31"/>
      <c r="T21" s="32">
        <f t="shared" si="27"/>
        <v>-35</v>
      </c>
      <c r="U21" s="32">
        <f t="shared" si="45"/>
        <v>0</v>
      </c>
      <c r="V21" s="31">
        <v>40</v>
      </c>
      <c r="W21" s="31"/>
      <c r="X21" s="32">
        <f t="shared" si="9"/>
        <v>-40</v>
      </c>
      <c r="Y21" s="32">
        <f t="shared" si="10"/>
        <v>0</v>
      </c>
      <c r="Z21" s="38">
        <f t="shared" si="39"/>
        <v>95</v>
      </c>
      <c r="AA21" s="38">
        <f t="shared" si="28"/>
        <v>0</v>
      </c>
      <c r="AB21" s="38">
        <f t="shared" si="29"/>
        <v>-95</v>
      </c>
      <c r="AC21" s="38">
        <f>AA21/Z21%</f>
        <v>0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1"/>
        <v>-35</v>
      </c>
      <c r="AK21" s="32">
        <f t="shared" si="40"/>
        <v>0</v>
      </c>
      <c r="AL21" s="31">
        <v>35</v>
      </c>
      <c r="AM21" s="31"/>
      <c r="AN21" s="32">
        <f t="shared" si="12"/>
        <v>-35</v>
      </c>
      <c r="AO21" s="32">
        <f t="shared" si="13"/>
        <v>0</v>
      </c>
      <c r="AP21" s="40">
        <f t="shared" si="46"/>
        <v>285</v>
      </c>
      <c r="AQ21" s="41">
        <f t="shared" si="32"/>
        <v>5</v>
      </c>
      <c r="AR21" s="41">
        <f t="shared" si="14"/>
        <v>-280</v>
      </c>
      <c r="AS21" s="42">
        <f>AQ21/AP21%</f>
        <v>1.7543859649122806</v>
      </c>
      <c r="AT21" s="37">
        <f t="shared" si="51"/>
        <v>105</v>
      </c>
      <c r="AU21" s="38">
        <f t="shared" si="47"/>
        <v>0</v>
      </c>
      <c r="AV21" s="38">
        <f t="shared" si="41"/>
        <v>-105</v>
      </c>
      <c r="AW21" s="43">
        <f>AU21/AT21%</f>
        <v>0</v>
      </c>
      <c r="AX21" s="30">
        <v>30</v>
      </c>
      <c r="AY21" s="31"/>
      <c r="AZ21" s="32">
        <f t="shared" si="48"/>
        <v>-30</v>
      </c>
      <c r="BA21" s="44">
        <f t="shared" si="42"/>
        <v>0</v>
      </c>
      <c r="BB21" s="30">
        <v>35</v>
      </c>
      <c r="BC21" s="31"/>
      <c r="BD21" s="32">
        <f t="shared" si="17"/>
        <v>-35</v>
      </c>
      <c r="BE21" s="28">
        <f>BC21/BB21%</f>
        <v>0</v>
      </c>
      <c r="BF21" s="39">
        <v>40</v>
      </c>
      <c r="BG21" s="31"/>
      <c r="BH21" s="32">
        <f t="shared" si="19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1"/>
        <v>-40</v>
      </c>
      <c r="BQ21" s="163">
        <f t="shared" si="50"/>
        <v>0</v>
      </c>
      <c r="BR21" s="276">
        <v>40</v>
      </c>
      <c r="BS21" s="31"/>
      <c r="BT21" s="32">
        <f t="shared" si="22"/>
        <v>-40</v>
      </c>
      <c r="BU21" s="32" t="s">
        <v>27</v>
      </c>
      <c r="BV21" s="277">
        <v>34.6</v>
      </c>
      <c r="BW21" s="31"/>
      <c r="BX21" s="32">
        <f t="shared" si="24"/>
        <v>-34.6</v>
      </c>
      <c r="BY21" s="32">
        <f t="shared" si="25"/>
        <v>0</v>
      </c>
      <c r="CE21" s="31"/>
    </row>
    <row r="22" spans="1:83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24">
        <f t="shared" si="43"/>
        <v>0</v>
      </c>
      <c r="K22" s="12">
        <f t="shared" si="44"/>
        <v>0</v>
      </c>
      <c r="L22" s="12">
        <f t="shared" si="5"/>
        <v>0</v>
      </c>
      <c r="M22" s="17"/>
      <c r="N22" s="25">
        <f>SUM(N23:N24)</f>
        <v>0</v>
      </c>
      <c r="O22" s="23">
        <f>SUM(O23:O24)</f>
        <v>0</v>
      </c>
      <c r="P22" s="7">
        <f t="shared" si="7"/>
        <v>0</v>
      </c>
      <c r="Q22" s="7" t="e">
        <f t="shared" si="8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5"/>
        <v>#DIV/0!</v>
      </c>
      <c r="V22" s="23">
        <f>SUM(V23:V24)</f>
        <v>0</v>
      </c>
      <c r="W22" s="23">
        <f>SUM(W23:W24)</f>
        <v>0</v>
      </c>
      <c r="X22" s="32">
        <f t="shared" si="9"/>
        <v>0</v>
      </c>
      <c r="Y22" s="32" t="e">
        <f t="shared" si="10"/>
        <v>#DIV/0!</v>
      </c>
      <c r="Z22" s="12">
        <f t="shared" si="39"/>
        <v>0</v>
      </c>
      <c r="AA22" s="12">
        <f t="shared" si="28"/>
        <v>0</v>
      </c>
      <c r="AB22" s="12">
        <f t="shared" si="29"/>
        <v>0</v>
      </c>
      <c r="AC22" s="12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1"/>
        <v>0</v>
      </c>
      <c r="AK22" s="7" t="e">
        <f t="shared" si="40"/>
        <v>#DIV/0!</v>
      </c>
      <c r="AL22" s="23">
        <f>SUM(AL23:AL24)</f>
        <v>0</v>
      </c>
      <c r="AM22" s="23">
        <f>SUM(AM23:AM24)</f>
        <v>0</v>
      </c>
      <c r="AN22" s="32">
        <f t="shared" si="12"/>
        <v>0</v>
      </c>
      <c r="AO22" s="32" t="e">
        <f t="shared" si="13"/>
        <v>#DIV/0!</v>
      </c>
      <c r="AP22" s="14">
        <f t="shared" si="46"/>
        <v>0</v>
      </c>
      <c r="AQ22" s="15">
        <f t="shared" si="32"/>
        <v>0</v>
      </c>
      <c r="AR22" s="15">
        <f t="shared" si="14"/>
        <v>0</v>
      </c>
      <c r="AS22" s="16"/>
      <c r="AT22" s="37">
        <f t="shared" si="51"/>
        <v>0</v>
      </c>
      <c r="AU22" s="26">
        <f>AY22+BC22+BG22</f>
        <v>0</v>
      </c>
      <c r="AV22" s="12">
        <f t="shared" si="41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8"/>
        <v>0</v>
      </c>
      <c r="BA22" s="44" t="e">
        <f t="shared" si="42"/>
        <v>#DIV/0!</v>
      </c>
      <c r="BB22" s="22">
        <f>SUM(BB23:BB24)</f>
        <v>0</v>
      </c>
      <c r="BC22" s="23">
        <f>SUM(BC23:BC24)</f>
        <v>0</v>
      </c>
      <c r="BD22" s="7">
        <f t="shared" si="17"/>
        <v>0</v>
      </c>
      <c r="BE22" s="28"/>
      <c r="BF22" s="25">
        <f>SUM(BF23:BF24)</f>
        <v>0</v>
      </c>
      <c r="BG22" s="23">
        <f>SUM(BG23:BG24)</f>
        <v>0</v>
      </c>
      <c r="BH22" s="7">
        <f t="shared" si="19"/>
        <v>0</v>
      </c>
      <c r="BI22" s="28"/>
      <c r="BJ22" s="26">
        <f t="shared" si="34"/>
        <v>0</v>
      </c>
      <c r="BK22" s="12">
        <f t="shared" si="35"/>
        <v>0</v>
      </c>
      <c r="BL22" s="12">
        <f t="shared" si="36"/>
        <v>0</v>
      </c>
      <c r="BM22" s="17"/>
      <c r="BN22" s="22">
        <f>SUM(BN23:BN24)</f>
        <v>0</v>
      </c>
      <c r="BO22" s="23">
        <f>SUM(BO23:BO24)</f>
        <v>0</v>
      </c>
      <c r="BP22" s="7">
        <f t="shared" si="21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2"/>
        <v>0</v>
      </c>
      <c r="BU22" s="32"/>
      <c r="BV22" s="275">
        <f>SUM(BV23:BV24)</f>
        <v>0</v>
      </c>
      <c r="BW22" s="23">
        <f>SUM(BW23:BW24)</f>
        <v>0</v>
      </c>
      <c r="BX22" s="7">
        <f t="shared" si="24"/>
        <v>0</v>
      </c>
      <c r="BY22" s="32"/>
      <c r="CE22" s="23">
        <f>SUM(CE23:CE24)</f>
        <v>0</v>
      </c>
    </row>
    <row r="23" spans="1:83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3"/>
        <v>0</v>
      </c>
      <c r="K23" s="38">
        <f t="shared" si="44"/>
        <v>0</v>
      </c>
      <c r="L23" s="38">
        <f t="shared" si="5"/>
        <v>0</v>
      </c>
      <c r="M23" s="43"/>
      <c r="N23" s="39"/>
      <c r="O23" s="31"/>
      <c r="P23" s="32">
        <f>O23-N23</f>
        <v>0</v>
      </c>
      <c r="Q23" s="7" t="e">
        <f t="shared" si="8"/>
        <v>#DIV/0!</v>
      </c>
      <c r="R23" s="31"/>
      <c r="S23" s="31"/>
      <c r="T23" s="32">
        <f t="shared" si="27"/>
        <v>0</v>
      </c>
      <c r="U23" s="7" t="e">
        <f t="shared" si="45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0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6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1"/>
        <v>0</v>
      </c>
      <c r="AW23" s="43"/>
      <c r="AX23" s="30"/>
      <c r="AY23" s="31"/>
      <c r="AZ23" s="32">
        <f t="shared" si="48"/>
        <v>0</v>
      </c>
      <c r="BA23" s="44" t="e">
        <f t="shared" si="42"/>
        <v>#DIV/0!</v>
      </c>
      <c r="BB23" s="30"/>
      <c r="BC23" s="31">
        <v>0</v>
      </c>
      <c r="BD23" s="32">
        <f t="shared" si="17"/>
        <v>0</v>
      </c>
      <c r="BE23" s="28"/>
      <c r="BF23" s="39"/>
      <c r="BG23" s="31"/>
      <c r="BH23" s="32">
        <f t="shared" si="19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276"/>
      <c r="BS23" s="31"/>
      <c r="BT23" s="32">
        <f>BS23-BR23</f>
        <v>0</v>
      </c>
      <c r="BU23" s="32"/>
      <c r="BV23" s="277"/>
      <c r="BW23" s="31"/>
      <c r="BX23" s="32">
        <f>BW23-BV23</f>
        <v>0</v>
      </c>
      <c r="BY23" s="32"/>
      <c r="CE23" s="31"/>
    </row>
    <row r="24" spans="1:83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2"/>
        <v>0</v>
      </c>
      <c r="G24" s="35">
        <f t="shared" si="2"/>
        <v>0</v>
      </c>
      <c r="H24" s="35">
        <f t="shared" si="3"/>
        <v>0</v>
      </c>
      <c r="I24" s="36"/>
      <c r="J24" s="37">
        <f t="shared" si="43"/>
        <v>0</v>
      </c>
      <c r="K24" s="38">
        <f t="shared" si="44"/>
        <v>0</v>
      </c>
      <c r="L24" s="38">
        <f t="shared" si="5"/>
        <v>0</v>
      </c>
      <c r="M24" s="43"/>
      <c r="N24" s="39"/>
      <c r="O24" s="31"/>
      <c r="P24" s="32"/>
      <c r="Q24" s="7" t="e">
        <f t="shared" si="8"/>
        <v>#DIV/0!</v>
      </c>
      <c r="R24" s="31"/>
      <c r="S24" s="31"/>
      <c r="T24" s="32">
        <f t="shared" si="27"/>
        <v>0</v>
      </c>
      <c r="U24" s="7" t="e">
        <f t="shared" si="45"/>
        <v>#DIV/0!</v>
      </c>
      <c r="V24" s="31"/>
      <c r="W24" s="31"/>
      <c r="X24" s="32">
        <f t="shared" si="9"/>
        <v>0</v>
      </c>
      <c r="Y24" s="32" t="e">
        <f t="shared" si="10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1"/>
        <v>0</v>
      </c>
      <c r="AK24" s="7" t="e">
        <f t="shared" si="40"/>
        <v>#DIV/0!</v>
      </c>
      <c r="AL24" s="31"/>
      <c r="AM24" s="31"/>
      <c r="AN24" s="32">
        <f t="shared" si="12"/>
        <v>0</v>
      </c>
      <c r="AO24" s="32" t="e">
        <f t="shared" si="13"/>
        <v>#DIV/0!</v>
      </c>
      <c r="AP24" s="40">
        <f t="shared" si="46"/>
        <v>0</v>
      </c>
      <c r="AQ24" s="41">
        <f t="shared" si="32"/>
        <v>0</v>
      </c>
      <c r="AR24" s="41">
        <f t="shared" si="14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1"/>
        <v>0</v>
      </c>
      <c r="AW24" s="43"/>
      <c r="AX24" s="30"/>
      <c r="AY24" s="31"/>
      <c r="AZ24" s="32">
        <f t="shared" si="48"/>
        <v>0</v>
      </c>
      <c r="BA24" s="44" t="e">
        <f t="shared" si="42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276"/>
      <c r="BS24" s="31"/>
      <c r="BT24" s="32"/>
      <c r="BU24" s="32"/>
      <c r="BV24" s="277"/>
      <c r="BW24" s="31"/>
      <c r="BX24" s="32"/>
      <c r="BY24" s="32"/>
      <c r="CE24" s="31"/>
    </row>
    <row r="25" spans="1:83" s="21" customFormat="1" ht="48" customHeight="1">
      <c r="A25" s="178" t="s">
        <v>33</v>
      </c>
      <c r="B25" s="22">
        <f>B26+B28+B29+B30+B31+B27</f>
        <v>25191.500000000004</v>
      </c>
      <c r="C25" s="23">
        <f>C26+C28+C29+C30+C31+C27</f>
        <v>3475.6000000000004</v>
      </c>
      <c r="D25" s="8">
        <f t="shared" si="0"/>
        <v>-21715.9</v>
      </c>
      <c r="E25" s="20">
        <f t="shared" si="1"/>
        <v>13.79671714665661</v>
      </c>
      <c r="F25" s="9">
        <f t="shared" si="2"/>
        <v>9965.9</v>
      </c>
      <c r="G25" s="10">
        <f t="shared" si="2"/>
        <v>3475.6</v>
      </c>
      <c r="H25" s="10">
        <f t="shared" si="3"/>
        <v>-6490.299999999999</v>
      </c>
      <c r="I25" s="11">
        <f>G25/F25%</f>
        <v>34.874923489097824</v>
      </c>
      <c r="J25" s="24">
        <f t="shared" si="43"/>
        <v>4329.8</v>
      </c>
      <c r="K25" s="12">
        <f>SUM(O25+S25+W25)</f>
        <v>3475.6</v>
      </c>
      <c r="L25" s="12">
        <f t="shared" si="5"/>
        <v>-854.2000000000003</v>
      </c>
      <c r="M25" s="17">
        <f>K25/J25%</f>
        <v>80.2716060788027</v>
      </c>
      <c r="N25" s="25">
        <f>N26+N28+N29+N30+N31</f>
        <v>1207.7</v>
      </c>
      <c r="O25" s="23">
        <f>O26+O28+O29+O30+O31</f>
        <v>1653.6</v>
      </c>
      <c r="P25" s="7">
        <f aca="true" t="shared" si="52" ref="P25:P39">O25-N25</f>
        <v>445.89999999999986</v>
      </c>
      <c r="Q25" s="7">
        <f t="shared" si="8"/>
        <v>136.92142088266954</v>
      </c>
      <c r="R25" s="23">
        <f>R26+R28+R29+R30+R31</f>
        <v>1280.7</v>
      </c>
      <c r="S25" s="23">
        <f>S26+S28+S29+S30+S31</f>
        <v>1822</v>
      </c>
      <c r="T25" s="7">
        <f t="shared" si="27"/>
        <v>541.3</v>
      </c>
      <c r="U25" s="7">
        <f t="shared" si="45"/>
        <v>142.26594830951822</v>
      </c>
      <c r="V25" s="23">
        <f>V26+V28+V29+V30+V31</f>
        <v>1841.3999999999999</v>
      </c>
      <c r="W25" s="23">
        <f>W26+W28+W29+W30+W31</f>
        <v>0</v>
      </c>
      <c r="X25" s="7">
        <f t="shared" si="9"/>
        <v>-1841.3999999999999</v>
      </c>
      <c r="Y25" s="7">
        <f t="shared" si="10"/>
        <v>0</v>
      </c>
      <c r="Z25" s="12">
        <f t="shared" si="39"/>
        <v>5636.099999999999</v>
      </c>
      <c r="AA25" s="12">
        <f t="shared" si="28"/>
        <v>0</v>
      </c>
      <c r="AB25" s="12">
        <f t="shared" si="29"/>
        <v>-5636.099999999999</v>
      </c>
      <c r="AC25" s="12">
        <f>AA25/Z25%</f>
        <v>0</v>
      </c>
      <c r="AD25" s="23">
        <f>AD26+AD28+AD29+AD30+AD31</f>
        <v>2075.7</v>
      </c>
      <c r="AE25" s="23">
        <f>AE26+AE28+AE29+AE30+AE31</f>
        <v>0</v>
      </c>
      <c r="AF25" s="7">
        <f t="shared" si="30"/>
        <v>-2075.7</v>
      </c>
      <c r="AG25" s="7">
        <f aca="true" t="shared" si="53" ref="AG25:AG35">AE25/AD25%</f>
        <v>0</v>
      </c>
      <c r="AH25" s="23">
        <f>AH26+AH28+AH29+AH30+AH31</f>
        <v>1327.7</v>
      </c>
      <c r="AI25" s="23">
        <f>AI26+AI28+AI29+AI30+AI31</f>
        <v>0</v>
      </c>
      <c r="AJ25" s="7">
        <f t="shared" si="11"/>
        <v>-1327.7</v>
      </c>
      <c r="AK25" s="7">
        <f t="shared" si="40"/>
        <v>0</v>
      </c>
      <c r="AL25" s="23">
        <f>AL26+AL28+AL29+AL30+AL31</f>
        <v>2232.7</v>
      </c>
      <c r="AM25" s="23">
        <f>AM26+AM28+AM29+AM30+AM31</f>
        <v>0</v>
      </c>
      <c r="AN25" s="7">
        <f t="shared" si="12"/>
        <v>-2232.7</v>
      </c>
      <c r="AO25" s="7">
        <f t="shared" si="13"/>
        <v>0</v>
      </c>
      <c r="AP25" s="14">
        <f t="shared" si="46"/>
        <v>16558</v>
      </c>
      <c r="AQ25" s="15">
        <f t="shared" si="46"/>
        <v>3475.6</v>
      </c>
      <c r="AR25" s="15">
        <f t="shared" si="14"/>
        <v>-13082.4</v>
      </c>
      <c r="AS25" s="16">
        <f>AQ25/AP25%</f>
        <v>20.99045778475661</v>
      </c>
      <c r="AT25" s="24">
        <f t="shared" si="51"/>
        <v>6592.099999999999</v>
      </c>
      <c r="AU25" s="12">
        <f>SUM(AY25+BC25+BG25)</f>
        <v>0</v>
      </c>
      <c r="AV25" s="12">
        <f t="shared" si="41"/>
        <v>-6592.099999999999</v>
      </c>
      <c r="AW25" s="17">
        <f>AU25/AT25%</f>
        <v>0</v>
      </c>
      <c r="AX25" s="22">
        <f>AX26+AX28+AX29+AX30+AX31</f>
        <v>3160.7</v>
      </c>
      <c r="AY25" s="23">
        <f>AY26+AY28+AY29+AY30+AY31</f>
        <v>0</v>
      </c>
      <c r="AZ25" s="7">
        <f t="shared" si="48"/>
        <v>-3160.7</v>
      </c>
      <c r="BA25" s="19">
        <f t="shared" si="42"/>
        <v>0</v>
      </c>
      <c r="BB25" s="22">
        <f>BB26+BB28+BB29+BB30+BB31</f>
        <v>1151.7</v>
      </c>
      <c r="BC25" s="23">
        <f>BC26+BC28+BC29+BC30+BC31</f>
        <v>0</v>
      </c>
      <c r="BD25" s="7">
        <f>BC25-BB25</f>
        <v>-1151.7</v>
      </c>
      <c r="BE25" s="18">
        <f>BC25/BB25%</f>
        <v>0</v>
      </c>
      <c r="BF25" s="25">
        <f>BF26+BF28+BF29+BF30+BF31</f>
        <v>2279.7</v>
      </c>
      <c r="BG25" s="25">
        <f>BG26+BG28+BG29+BG30+BG31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12">
        <f t="shared" si="35"/>
        <v>0</v>
      </c>
      <c r="BL25" s="12">
        <f t="shared" si="36"/>
        <v>-8633.5</v>
      </c>
      <c r="BM25" s="17">
        <f>BK25/BJ25%</f>
        <v>0</v>
      </c>
      <c r="BN25" s="25">
        <f>BN26+BN28+BN29+BN30+BN31</f>
        <v>2377.7</v>
      </c>
      <c r="BO25" s="25">
        <f>BO26+BO28+BO29+BO30+BO31+BO27</f>
        <v>0</v>
      </c>
      <c r="BP25" s="7">
        <f>BO25-BN25</f>
        <v>-2377.7</v>
      </c>
      <c r="BQ25" s="19">
        <f>BO25/BN25%</f>
        <v>0</v>
      </c>
      <c r="BR25" s="148">
        <f>BR26+BR28+BR29+BR30+BR31+BR27</f>
        <v>2817.7</v>
      </c>
      <c r="BS25" s="23">
        <f>BS26+BS28+BS29+BS30+BS31+BS27</f>
        <v>0</v>
      </c>
      <c r="BT25" s="7">
        <f>BS25-BR25</f>
        <v>-2817.7</v>
      </c>
      <c r="BU25" s="7">
        <f>BS25/BR25%</f>
        <v>0</v>
      </c>
      <c r="BV25" s="275">
        <f>BV26+BV28+BV29+BV30+BV31</f>
        <v>3438.1</v>
      </c>
      <c r="BW25" s="25">
        <f>BW26+BW28+BW29+BW30+BW31</f>
        <v>0</v>
      </c>
      <c r="BX25" s="7">
        <f>BW25-BV25</f>
        <v>-3438.1</v>
      </c>
      <c r="BY25" s="7">
        <f>BW25/BV25%</f>
        <v>0</v>
      </c>
      <c r="CE25" s="25">
        <f>CE26+CE28+CE29+CE30+CE31</f>
        <v>0</v>
      </c>
    </row>
    <row r="26" spans="1:83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2"/>
        <v>0</v>
      </c>
      <c r="G26" s="35">
        <f t="shared" si="2"/>
        <v>0</v>
      </c>
      <c r="H26" s="35">
        <f t="shared" si="3"/>
        <v>0</v>
      </c>
      <c r="I26" s="36"/>
      <c r="J26" s="37">
        <f t="shared" si="43"/>
        <v>0</v>
      </c>
      <c r="K26" s="38">
        <f t="shared" si="44"/>
        <v>0</v>
      </c>
      <c r="L26" s="38">
        <f t="shared" si="5"/>
        <v>0</v>
      </c>
      <c r="M26" s="43"/>
      <c r="N26" s="54"/>
      <c r="O26" s="53"/>
      <c r="P26" s="7">
        <f t="shared" si="52"/>
        <v>0</v>
      </c>
      <c r="Q26" s="7" t="e">
        <f t="shared" si="8"/>
        <v>#DIV/0!</v>
      </c>
      <c r="R26" s="53"/>
      <c r="S26" s="53"/>
      <c r="T26" s="32">
        <f t="shared" si="27"/>
        <v>0</v>
      </c>
      <c r="U26" s="7" t="e">
        <f t="shared" si="45"/>
        <v>#DIV/0!</v>
      </c>
      <c r="V26" s="53"/>
      <c r="W26" s="53"/>
      <c r="X26" s="32">
        <f t="shared" si="9"/>
        <v>0</v>
      </c>
      <c r="Y26" s="32" t="e">
        <f t="shared" si="10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1"/>
        <v>0</v>
      </c>
      <c r="AK26" s="7" t="e">
        <f t="shared" si="40"/>
        <v>#DIV/0!</v>
      </c>
      <c r="AL26" s="53"/>
      <c r="AM26" s="53"/>
      <c r="AN26" s="32">
        <f t="shared" si="12"/>
        <v>0</v>
      </c>
      <c r="AO26" s="32" t="e">
        <f t="shared" si="13"/>
        <v>#DIV/0!</v>
      </c>
      <c r="AP26" s="14">
        <f t="shared" si="46"/>
        <v>0</v>
      </c>
      <c r="AQ26" s="41">
        <f t="shared" si="46"/>
        <v>0</v>
      </c>
      <c r="AR26" s="41">
        <f t="shared" si="14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1"/>
        <v>0</v>
      </c>
      <c r="AW26" s="43"/>
      <c r="AX26" s="52"/>
      <c r="AY26" s="53"/>
      <c r="AZ26" s="32">
        <f t="shared" si="48"/>
        <v>0</v>
      </c>
      <c r="BA26" s="44" t="e">
        <f t="shared" si="42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281"/>
      <c r="BS26" s="53"/>
      <c r="BT26" s="32"/>
      <c r="BU26" s="7"/>
      <c r="BV26" s="282"/>
      <c r="BW26" s="53"/>
      <c r="BX26" s="32"/>
      <c r="BY26" s="7" t="e">
        <f>BW26/BV26%</f>
        <v>#DIV/0!</v>
      </c>
      <c r="CE26" s="53"/>
    </row>
    <row r="27" spans="1:83" ht="37.5" customHeight="1">
      <c r="A27" s="180" t="s">
        <v>93</v>
      </c>
      <c r="B27" s="30">
        <f aca="true" t="shared" si="54" ref="B27:C31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6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8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283"/>
      <c r="BO27" s="53"/>
      <c r="BP27" s="32"/>
      <c r="BQ27" s="44"/>
      <c r="BR27" s="281"/>
      <c r="BS27" s="53"/>
      <c r="BT27" s="32">
        <f>BS27-BR27</f>
        <v>0</v>
      </c>
      <c r="BU27" s="32" t="e">
        <f>BS27/BR27%</f>
        <v>#DIV/0!</v>
      </c>
      <c r="BV27" s="282"/>
      <c r="BW27" s="53"/>
      <c r="BX27" s="32"/>
      <c r="BY27" s="7"/>
      <c r="CE27" s="53"/>
    </row>
    <row r="28" spans="1:83" s="56" customFormat="1" ht="23.25" customHeight="1">
      <c r="A28" s="180" t="s">
        <v>35</v>
      </c>
      <c r="B28" s="30">
        <f t="shared" si="54"/>
        <v>17969.4</v>
      </c>
      <c r="C28" s="31">
        <f t="shared" si="54"/>
        <v>2728.6000000000004</v>
      </c>
      <c r="D28" s="55">
        <f t="shared" si="0"/>
        <v>-15240.800000000001</v>
      </c>
      <c r="E28" s="145">
        <f t="shared" si="1"/>
        <v>15.184702883791335</v>
      </c>
      <c r="F28" s="34">
        <f t="shared" si="2"/>
        <v>6335.6</v>
      </c>
      <c r="G28" s="35">
        <f t="shared" si="2"/>
        <v>2728.6000000000004</v>
      </c>
      <c r="H28" s="35">
        <f t="shared" si="3"/>
        <v>-3607</v>
      </c>
      <c r="I28" s="36">
        <f aca="true" t="shared" si="55" ref="I28:I35">G28/F28%</f>
        <v>43.067744175768674</v>
      </c>
      <c r="J28" s="37">
        <f t="shared" si="43"/>
        <v>2495.3</v>
      </c>
      <c r="K28" s="38">
        <f t="shared" si="44"/>
        <v>2728.6000000000004</v>
      </c>
      <c r="L28" s="38">
        <f t="shared" si="5"/>
        <v>233.30000000000018</v>
      </c>
      <c r="M28" s="43">
        <f>K28/J28%</f>
        <v>109.34957720514568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>
        <v>1566.7</v>
      </c>
      <c r="T28" s="32">
        <f t="shared" si="27"/>
        <v>884.6</v>
      </c>
      <c r="U28" s="32" t="s">
        <v>27</v>
      </c>
      <c r="V28" s="31">
        <v>1204.1</v>
      </c>
      <c r="W28" s="31"/>
      <c r="X28" s="32">
        <f t="shared" si="9"/>
        <v>-1204.1</v>
      </c>
      <c r="Y28" s="32">
        <f t="shared" si="10"/>
        <v>0</v>
      </c>
      <c r="Z28" s="38">
        <f t="shared" si="39"/>
        <v>3840.2999999999997</v>
      </c>
      <c r="AA28" s="38">
        <f t="shared" si="28"/>
        <v>0</v>
      </c>
      <c r="AB28" s="38">
        <f t="shared" si="29"/>
        <v>-3840.2999999999997</v>
      </c>
      <c r="AC28" s="38">
        <f>AA28/Z28%</f>
        <v>0</v>
      </c>
      <c r="AD28" s="31">
        <v>1477.1</v>
      </c>
      <c r="AE28" s="31"/>
      <c r="AF28" s="32">
        <f t="shared" si="30"/>
        <v>-1477.1</v>
      </c>
      <c r="AG28" s="32">
        <f t="shared" si="53"/>
        <v>0</v>
      </c>
      <c r="AH28" s="31">
        <v>729.1</v>
      </c>
      <c r="AI28" s="31"/>
      <c r="AJ28" s="32">
        <f t="shared" si="11"/>
        <v>-729.1</v>
      </c>
      <c r="AK28" s="32">
        <f t="shared" si="40"/>
        <v>0</v>
      </c>
      <c r="AL28" s="31">
        <v>1634.1</v>
      </c>
      <c r="AM28" s="31"/>
      <c r="AN28" s="32">
        <f t="shared" si="12"/>
        <v>-1634.1</v>
      </c>
      <c r="AO28" s="32">
        <f t="shared" si="13"/>
        <v>0</v>
      </c>
      <c r="AP28" s="40">
        <f t="shared" si="46"/>
        <v>11131.9</v>
      </c>
      <c r="AQ28" s="41">
        <f t="shared" si="46"/>
        <v>2728.6000000000004</v>
      </c>
      <c r="AR28" s="41">
        <f t="shared" si="14"/>
        <v>-8403.3</v>
      </c>
      <c r="AS28" s="42">
        <f aca="true" t="shared" si="56" ref="AS28:AS35">AQ28/AP28%</f>
        <v>24.511538910698086</v>
      </c>
      <c r="AT28" s="37">
        <f t="shared" si="51"/>
        <v>4796.299999999999</v>
      </c>
      <c r="AU28" s="38">
        <f>SUM(AY28+BC28+BG28)</f>
        <v>0</v>
      </c>
      <c r="AV28" s="38">
        <f t="shared" si="41"/>
        <v>-4796.299999999999</v>
      </c>
      <c r="AW28" s="43">
        <f>AU28/AT28%</f>
        <v>0</v>
      </c>
      <c r="AX28" s="30">
        <v>2562.1</v>
      </c>
      <c r="AY28" s="31"/>
      <c r="AZ28" s="32">
        <f t="shared" si="48"/>
        <v>-2562.1</v>
      </c>
      <c r="BA28" s="44">
        <f t="shared" si="42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284">
        <v>1779.1</v>
      </c>
      <c r="BO28" s="31"/>
      <c r="BP28" s="32">
        <f aca="true" t="shared" si="57" ref="BP28:BP40">BO28-BN28</f>
        <v>-1779.1</v>
      </c>
      <c r="BQ28" s="44">
        <f>BO28/BN28%</f>
        <v>0</v>
      </c>
      <c r="BR28" s="276">
        <v>2219.1</v>
      </c>
      <c r="BS28" s="31"/>
      <c r="BT28" s="32">
        <f>BS28-BR28</f>
        <v>-2219.1</v>
      </c>
      <c r="BU28" s="32">
        <f>BS28/BR28%</f>
        <v>0</v>
      </c>
      <c r="BV28" s="277">
        <v>2839.3</v>
      </c>
      <c r="BW28" s="31"/>
      <c r="BX28" s="32">
        <f aca="true" t="shared" si="58" ref="BX28:BX40">BW28-BV28</f>
        <v>-2839.3</v>
      </c>
      <c r="BY28" s="7">
        <f>BW28/BV28%</f>
        <v>0</v>
      </c>
      <c r="CE28" s="31"/>
    </row>
    <row r="29" spans="1:83" s="1" customFormat="1" ht="22.5" customHeight="1">
      <c r="A29" s="177" t="s">
        <v>36</v>
      </c>
      <c r="B29" s="30">
        <f t="shared" si="54"/>
        <v>6697.200000000001</v>
      </c>
      <c r="C29" s="31">
        <f t="shared" si="54"/>
        <v>672.1</v>
      </c>
      <c r="D29" s="32">
        <f t="shared" si="0"/>
        <v>-6025.1</v>
      </c>
      <c r="E29" s="145">
        <f t="shared" si="1"/>
        <v>10.035537239443348</v>
      </c>
      <c r="F29" s="34">
        <f t="shared" si="2"/>
        <v>3348.6000000000004</v>
      </c>
      <c r="G29" s="35">
        <f t="shared" si="2"/>
        <v>672.1</v>
      </c>
      <c r="H29" s="35">
        <f t="shared" si="3"/>
        <v>-2676.5000000000005</v>
      </c>
      <c r="I29" s="36">
        <f t="shared" si="55"/>
        <v>20.071074478886697</v>
      </c>
      <c r="J29" s="37">
        <f t="shared" si="43"/>
        <v>1674.3000000000002</v>
      </c>
      <c r="K29" s="38">
        <f t="shared" si="44"/>
        <v>672.1</v>
      </c>
      <c r="L29" s="38">
        <f t="shared" si="5"/>
        <v>-1002.2000000000002</v>
      </c>
      <c r="M29" s="43">
        <f>K29/J29%</f>
        <v>40.142148957773394</v>
      </c>
      <c r="N29" s="57">
        <v>558.1</v>
      </c>
      <c r="O29" s="58">
        <v>472.6</v>
      </c>
      <c r="P29" s="32">
        <f t="shared" si="52"/>
        <v>-85.5</v>
      </c>
      <c r="Q29" s="32">
        <f t="shared" si="8"/>
        <v>84.68016484500986</v>
      </c>
      <c r="R29" s="58">
        <v>558.1</v>
      </c>
      <c r="S29" s="58">
        <v>199.5</v>
      </c>
      <c r="T29" s="32">
        <f t="shared" si="27"/>
        <v>-358.6</v>
      </c>
      <c r="U29" s="32">
        <f t="shared" si="45"/>
        <v>35.74628202831033</v>
      </c>
      <c r="V29" s="58">
        <v>558.1</v>
      </c>
      <c r="W29" s="58"/>
      <c r="X29" s="32">
        <f t="shared" si="9"/>
        <v>-558.1</v>
      </c>
      <c r="Y29" s="32">
        <f t="shared" si="10"/>
        <v>0</v>
      </c>
      <c r="Z29" s="38">
        <f t="shared" si="39"/>
        <v>1674.3000000000002</v>
      </c>
      <c r="AA29" s="38">
        <f t="shared" si="28"/>
        <v>0</v>
      </c>
      <c r="AB29" s="38">
        <f t="shared" si="29"/>
        <v>-1674.3000000000002</v>
      </c>
      <c r="AC29" s="38">
        <f>AA29/Z29%</f>
        <v>0</v>
      </c>
      <c r="AD29" s="58">
        <v>558.1</v>
      </c>
      <c r="AE29" s="58"/>
      <c r="AF29" s="32">
        <f t="shared" si="30"/>
        <v>-558.1</v>
      </c>
      <c r="AG29" s="32">
        <f t="shared" si="53"/>
        <v>0</v>
      </c>
      <c r="AH29" s="58">
        <v>558.1</v>
      </c>
      <c r="AI29" s="58"/>
      <c r="AJ29" s="32">
        <f t="shared" si="11"/>
        <v>-558.1</v>
      </c>
      <c r="AK29" s="32">
        <f t="shared" si="40"/>
        <v>0</v>
      </c>
      <c r="AL29" s="58">
        <v>558.1</v>
      </c>
      <c r="AM29" s="58"/>
      <c r="AN29" s="32">
        <f t="shared" si="12"/>
        <v>-558.1</v>
      </c>
      <c r="AO29" s="32">
        <f t="shared" si="13"/>
        <v>0</v>
      </c>
      <c r="AP29" s="40">
        <f t="shared" si="46"/>
        <v>5022.900000000001</v>
      </c>
      <c r="AQ29" s="41">
        <f t="shared" si="46"/>
        <v>672.1</v>
      </c>
      <c r="AR29" s="41">
        <f t="shared" si="14"/>
        <v>-4350.8</v>
      </c>
      <c r="AS29" s="42">
        <f t="shared" si="56"/>
        <v>13.380716319257798</v>
      </c>
      <c r="AT29" s="37">
        <f t="shared" si="51"/>
        <v>1674.3000000000002</v>
      </c>
      <c r="AU29" s="38">
        <f>SUM(AY29+BC29+BG29)</f>
        <v>0</v>
      </c>
      <c r="AV29" s="38">
        <f t="shared" si="41"/>
        <v>-1674.3000000000002</v>
      </c>
      <c r="AW29" s="43">
        <f>AU29/AT29%</f>
        <v>0</v>
      </c>
      <c r="AX29" s="59">
        <v>558.1</v>
      </c>
      <c r="AY29" s="58"/>
      <c r="AZ29" s="32">
        <f t="shared" si="48"/>
        <v>-558.1</v>
      </c>
      <c r="BA29" s="44">
        <f t="shared" si="42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285">
        <v>558.1</v>
      </c>
      <c r="BO29" s="58"/>
      <c r="BP29" s="32">
        <f t="shared" si="57"/>
        <v>-558.1</v>
      </c>
      <c r="BQ29" s="44">
        <f>BO29/BN29%</f>
        <v>0</v>
      </c>
      <c r="BR29" s="286">
        <v>558.1</v>
      </c>
      <c r="BS29" s="58"/>
      <c r="BT29" s="32">
        <f>BS29-BR29</f>
        <v>-558.1</v>
      </c>
      <c r="BU29" s="32">
        <f>BS29/BR29%</f>
        <v>0</v>
      </c>
      <c r="BV29" s="287">
        <v>558.1</v>
      </c>
      <c r="BW29" s="58"/>
      <c r="BX29" s="32">
        <f t="shared" si="58"/>
        <v>-558.1</v>
      </c>
      <c r="BY29" s="32">
        <f>BW29/BV29%</f>
        <v>0</v>
      </c>
      <c r="CE29" s="58"/>
    </row>
    <row r="30" spans="1:83" ht="38.25" customHeight="1">
      <c r="A30" s="177" t="s">
        <v>37</v>
      </c>
      <c r="B30" s="30">
        <f t="shared" si="54"/>
        <v>38.7</v>
      </c>
      <c r="C30" s="31">
        <f t="shared" si="54"/>
        <v>0</v>
      </c>
      <c r="D30" s="33">
        <f t="shared" si="0"/>
        <v>-38.7</v>
      </c>
      <c r="E30" s="145">
        <f t="shared" si="1"/>
        <v>0</v>
      </c>
      <c r="F30" s="34">
        <f t="shared" si="2"/>
        <v>38.7</v>
      </c>
      <c r="G30" s="35">
        <f t="shared" si="2"/>
        <v>0</v>
      </c>
      <c r="H30" s="35">
        <f t="shared" si="3"/>
        <v>-38.7</v>
      </c>
      <c r="I30" s="36">
        <f>G30/F30%</f>
        <v>0</v>
      </c>
      <c r="J30" s="37">
        <f t="shared" si="43"/>
        <v>38.7</v>
      </c>
      <c r="K30" s="38">
        <f t="shared" si="44"/>
        <v>0</v>
      </c>
      <c r="L30" s="38">
        <f t="shared" si="5"/>
        <v>-38.7</v>
      </c>
      <c r="M30" s="43">
        <f>K30/J30%</f>
        <v>0</v>
      </c>
      <c r="N30" s="57"/>
      <c r="O30" s="58"/>
      <c r="P30" s="32">
        <f t="shared" si="52"/>
        <v>0</v>
      </c>
      <c r="Q30" s="32"/>
      <c r="R30" s="58"/>
      <c r="S30" s="58"/>
      <c r="T30" s="32">
        <f t="shared" si="27"/>
        <v>0</v>
      </c>
      <c r="U30" s="7"/>
      <c r="V30" s="58">
        <v>38.7</v>
      </c>
      <c r="W30" s="58"/>
      <c r="X30" s="32">
        <f t="shared" si="9"/>
        <v>-38.7</v>
      </c>
      <c r="Y30" s="32">
        <f t="shared" si="10"/>
        <v>0</v>
      </c>
      <c r="Z30" s="38">
        <f t="shared" si="39"/>
        <v>0</v>
      </c>
      <c r="AA30" s="38">
        <f t="shared" si="28"/>
        <v>0</v>
      </c>
      <c r="AB30" s="38">
        <f t="shared" si="29"/>
        <v>0</v>
      </c>
      <c r="AC30" s="38"/>
      <c r="AD30" s="58"/>
      <c r="AE30" s="58"/>
      <c r="AF30" s="32">
        <f t="shared" si="30"/>
        <v>0</v>
      </c>
      <c r="AG30" s="32"/>
      <c r="AH30" s="58"/>
      <c r="AI30" s="58"/>
      <c r="AJ30" s="32">
        <f t="shared" si="11"/>
        <v>0</v>
      </c>
      <c r="AK30" s="32"/>
      <c r="AL30" s="58"/>
      <c r="AM30" s="58"/>
      <c r="AN30" s="32">
        <f t="shared" si="12"/>
        <v>0</v>
      </c>
      <c r="AO30" s="32"/>
      <c r="AP30" s="40">
        <f t="shared" si="46"/>
        <v>38.7</v>
      </c>
      <c r="AQ30" s="41">
        <f t="shared" si="46"/>
        <v>0</v>
      </c>
      <c r="AR30" s="41">
        <f t="shared" si="14"/>
        <v>-38.7</v>
      </c>
      <c r="AS30" s="42">
        <f t="shared" si="56"/>
        <v>0</v>
      </c>
      <c r="AT30" s="37">
        <f t="shared" si="51"/>
        <v>0</v>
      </c>
      <c r="AU30" s="38">
        <f>SUM(AY30+BC30+BG30)</f>
        <v>0</v>
      </c>
      <c r="AV30" s="38">
        <f t="shared" si="41"/>
        <v>0</v>
      </c>
      <c r="AW30" s="43"/>
      <c r="AX30" s="59"/>
      <c r="AY30" s="58"/>
      <c r="AZ30" s="32">
        <f t="shared" si="48"/>
        <v>0</v>
      </c>
      <c r="BA30" s="44"/>
      <c r="BB30" s="59"/>
      <c r="BC30" s="58"/>
      <c r="BD30" s="32">
        <f>BC30-BB30</f>
        <v>0</v>
      </c>
      <c r="BE30" s="28"/>
      <c r="BF30" s="57"/>
      <c r="BG30" s="58"/>
      <c r="BH30" s="32">
        <f>BG30-BF30</f>
        <v>0</v>
      </c>
      <c r="BI30" s="28"/>
      <c r="BJ30" s="45">
        <f t="shared" si="34"/>
        <v>0</v>
      </c>
      <c r="BK30" s="38">
        <f t="shared" si="35"/>
        <v>0</v>
      </c>
      <c r="BL30" s="38">
        <f t="shared" si="36"/>
        <v>0</v>
      </c>
      <c r="BM30" s="43"/>
      <c r="BN30" s="285"/>
      <c r="BO30" s="58"/>
      <c r="BP30" s="32">
        <f t="shared" si="57"/>
        <v>0</v>
      </c>
      <c r="BQ30" s="44"/>
      <c r="BR30" s="286"/>
      <c r="BS30" s="58"/>
      <c r="BT30" s="32">
        <f>BS30-BR30</f>
        <v>0</v>
      </c>
      <c r="BU30" s="32"/>
      <c r="BV30" s="287"/>
      <c r="BW30" s="58"/>
      <c r="BX30" s="32">
        <f t="shared" si="58"/>
        <v>0</v>
      </c>
      <c r="BY30" s="32"/>
      <c r="CE30" s="58"/>
    </row>
    <row r="31" spans="1:83" ht="57" customHeight="1">
      <c r="A31" s="181" t="s">
        <v>94</v>
      </c>
      <c r="B31" s="30">
        <f t="shared" si="54"/>
        <v>486.2</v>
      </c>
      <c r="C31" s="31">
        <f t="shared" si="54"/>
        <v>74.9</v>
      </c>
      <c r="D31" s="33">
        <f t="shared" si="0"/>
        <v>-411.29999999999995</v>
      </c>
      <c r="E31" s="145">
        <f t="shared" si="1"/>
        <v>15.405183052241876</v>
      </c>
      <c r="F31" s="34">
        <f t="shared" si="2"/>
        <v>243</v>
      </c>
      <c r="G31" s="35">
        <f t="shared" si="2"/>
        <v>74.9</v>
      </c>
      <c r="H31" s="35">
        <f t="shared" si="3"/>
        <v>-168.1</v>
      </c>
      <c r="I31" s="36">
        <f t="shared" si="55"/>
        <v>30.82304526748971</v>
      </c>
      <c r="J31" s="182">
        <f t="shared" si="43"/>
        <v>121.5</v>
      </c>
      <c r="K31" s="38">
        <f>O31+S31+W31</f>
        <v>74.9</v>
      </c>
      <c r="L31" s="38">
        <f t="shared" si="5"/>
        <v>-46.599999999999994</v>
      </c>
      <c r="M31" s="43">
        <f>K31/J31%</f>
        <v>61.64609053497942</v>
      </c>
      <c r="N31" s="57">
        <v>40.5</v>
      </c>
      <c r="O31" s="58">
        <v>19.1</v>
      </c>
      <c r="P31" s="32">
        <f t="shared" si="52"/>
        <v>-21.4</v>
      </c>
      <c r="Q31" s="32">
        <f t="shared" si="8"/>
        <v>47.160493827160494</v>
      </c>
      <c r="R31" s="58">
        <v>40.5</v>
      </c>
      <c r="S31" s="58">
        <v>55.8</v>
      </c>
      <c r="T31" s="32">
        <f>S31-R31</f>
        <v>15.299999999999997</v>
      </c>
      <c r="U31" s="7" t="s">
        <v>27</v>
      </c>
      <c r="V31" s="58">
        <v>40.5</v>
      </c>
      <c r="W31" s="58"/>
      <c r="X31" s="32">
        <f t="shared" si="9"/>
        <v>-40.5</v>
      </c>
      <c r="Y31" s="32">
        <f t="shared" si="10"/>
        <v>0</v>
      </c>
      <c r="Z31" s="38">
        <f t="shared" si="39"/>
        <v>121.5</v>
      </c>
      <c r="AA31" s="38">
        <f t="shared" si="28"/>
        <v>0</v>
      </c>
      <c r="AB31" s="38">
        <f t="shared" si="29"/>
        <v>-121.5</v>
      </c>
      <c r="AC31" s="38">
        <f aca="true" t="shared" si="59" ref="AC31:AC38">AA31/Z31%</f>
        <v>0</v>
      </c>
      <c r="AD31" s="58">
        <v>40.5</v>
      </c>
      <c r="AE31" s="58"/>
      <c r="AF31" s="32">
        <f t="shared" si="30"/>
        <v>-40.5</v>
      </c>
      <c r="AG31" s="32">
        <f t="shared" si="53"/>
        <v>0</v>
      </c>
      <c r="AH31" s="58">
        <v>40.5</v>
      </c>
      <c r="AI31" s="58"/>
      <c r="AJ31" s="32">
        <f t="shared" si="11"/>
        <v>-40.5</v>
      </c>
      <c r="AK31" s="32">
        <f t="shared" si="40"/>
        <v>0</v>
      </c>
      <c r="AL31" s="58">
        <v>40.5</v>
      </c>
      <c r="AM31" s="58"/>
      <c r="AN31" s="32">
        <f t="shared" si="12"/>
        <v>-40.5</v>
      </c>
      <c r="AO31" s="32">
        <f t="shared" si="13"/>
        <v>0</v>
      </c>
      <c r="AP31" s="40">
        <f t="shared" si="46"/>
        <v>364.5</v>
      </c>
      <c r="AQ31" s="41"/>
      <c r="AR31" s="41"/>
      <c r="AS31" s="42"/>
      <c r="AT31" s="182">
        <f t="shared" si="51"/>
        <v>121.5</v>
      </c>
      <c r="AU31" s="38">
        <f>AY31+BC31+BG31</f>
        <v>0</v>
      </c>
      <c r="AV31" s="38">
        <f t="shared" si="41"/>
        <v>-121.5</v>
      </c>
      <c r="AW31" s="43" t="s">
        <v>27</v>
      </c>
      <c r="AX31" s="59">
        <v>40.5</v>
      </c>
      <c r="AY31" s="58"/>
      <c r="AZ31" s="32">
        <f>AY31-AX31</f>
        <v>-40.5</v>
      </c>
      <c r="BA31" s="44">
        <f>AY31/AX31%</f>
        <v>0</v>
      </c>
      <c r="BB31" s="59">
        <v>40.5</v>
      </c>
      <c r="BC31" s="58"/>
      <c r="BD31" s="32">
        <f>BC31-BB31</f>
        <v>-40.5</v>
      </c>
      <c r="BE31" s="28" t="s">
        <v>27</v>
      </c>
      <c r="BF31" s="57">
        <v>40.5</v>
      </c>
      <c r="BG31" s="57"/>
      <c r="BH31" s="32">
        <f>BG31-BF31</f>
        <v>-40.5</v>
      </c>
      <c r="BI31" s="28">
        <f>BG31/BF31%</f>
        <v>0</v>
      </c>
      <c r="BJ31" s="45">
        <f t="shared" si="34"/>
        <v>121.7</v>
      </c>
      <c r="BK31" s="38">
        <f t="shared" si="35"/>
        <v>0</v>
      </c>
      <c r="BL31" s="38">
        <f t="shared" si="36"/>
        <v>-121.7</v>
      </c>
      <c r="BM31" s="43" t="s">
        <v>27</v>
      </c>
      <c r="BN31" s="285">
        <v>40.5</v>
      </c>
      <c r="BO31" s="57"/>
      <c r="BP31" s="32">
        <f t="shared" si="57"/>
        <v>-40.5</v>
      </c>
      <c r="BQ31" s="44">
        <f>BO31/BN31%</f>
        <v>0</v>
      </c>
      <c r="BR31" s="286">
        <v>40.5</v>
      </c>
      <c r="BS31" s="58"/>
      <c r="BT31" s="32">
        <f>BS31-BR31</f>
        <v>-40.5</v>
      </c>
      <c r="BU31" s="32">
        <f>BS31/BR31%</f>
        <v>0</v>
      </c>
      <c r="BV31" s="287">
        <v>40.7</v>
      </c>
      <c r="BW31" s="58"/>
      <c r="BX31" s="32">
        <f t="shared" si="58"/>
        <v>-40.7</v>
      </c>
      <c r="BY31" s="32">
        <f>BW31/BV31%</f>
        <v>0</v>
      </c>
      <c r="CE31" s="57"/>
    </row>
    <row r="32" spans="1:83" s="21" customFormat="1" ht="38.25" customHeight="1">
      <c r="A32" s="51" t="s">
        <v>38</v>
      </c>
      <c r="B32" s="60">
        <f>B33</f>
        <v>1939.1</v>
      </c>
      <c r="C32" s="61">
        <f>C33</f>
        <v>177.89999999999998</v>
      </c>
      <c r="D32" s="8">
        <f t="shared" si="0"/>
        <v>-1761.1999999999998</v>
      </c>
      <c r="E32" s="20">
        <f t="shared" si="1"/>
        <v>9.174359238822134</v>
      </c>
      <c r="F32" s="9">
        <f t="shared" si="2"/>
        <v>835.5999999999999</v>
      </c>
      <c r="G32" s="10">
        <f t="shared" si="2"/>
        <v>177.89999999999998</v>
      </c>
      <c r="H32" s="10">
        <f t="shared" si="3"/>
        <v>-657.6999999999999</v>
      </c>
      <c r="I32" s="11">
        <f t="shared" si="55"/>
        <v>21.290090952608903</v>
      </c>
      <c r="J32" s="24">
        <f t="shared" si="43"/>
        <v>321.3</v>
      </c>
      <c r="K32" s="12">
        <f t="shared" si="44"/>
        <v>177.89999999999998</v>
      </c>
      <c r="L32" s="12">
        <f t="shared" si="5"/>
        <v>-143.40000000000003</v>
      </c>
      <c r="M32" s="17">
        <f aca="true" t="shared" si="60" ref="M32:M39">K32/J32%</f>
        <v>55.36881419234359</v>
      </c>
      <c r="N32" s="62">
        <f>N33</f>
        <v>45.9</v>
      </c>
      <c r="O32" s="61">
        <f>O33</f>
        <v>73.8</v>
      </c>
      <c r="P32" s="7">
        <f t="shared" si="52"/>
        <v>27.9</v>
      </c>
      <c r="Q32" s="32" t="s">
        <v>27</v>
      </c>
      <c r="R32" s="61">
        <f>R33</f>
        <v>189</v>
      </c>
      <c r="S32" s="61">
        <f>S33</f>
        <v>104.1</v>
      </c>
      <c r="T32" s="7">
        <f t="shared" si="27"/>
        <v>-84.9</v>
      </c>
      <c r="U32" s="7">
        <f t="shared" si="45"/>
        <v>55.07936507936508</v>
      </c>
      <c r="V32" s="61">
        <f>V33</f>
        <v>86.4</v>
      </c>
      <c r="W32" s="61">
        <f>W33</f>
        <v>0</v>
      </c>
      <c r="X32" s="7">
        <f t="shared" si="9"/>
        <v>-86.4</v>
      </c>
      <c r="Y32" s="7" t="s">
        <v>95</v>
      </c>
      <c r="Z32" s="12">
        <f t="shared" si="39"/>
        <v>514.3</v>
      </c>
      <c r="AA32" s="12">
        <f t="shared" si="28"/>
        <v>0</v>
      </c>
      <c r="AB32" s="12">
        <f t="shared" si="29"/>
        <v>-514.3</v>
      </c>
      <c r="AC32" s="12">
        <f t="shared" si="59"/>
        <v>0</v>
      </c>
      <c r="AD32" s="61">
        <f>AD33</f>
        <v>228.7</v>
      </c>
      <c r="AE32" s="61">
        <f>AE33</f>
        <v>0</v>
      </c>
      <c r="AF32" s="32">
        <f t="shared" si="30"/>
        <v>-228.7</v>
      </c>
      <c r="AG32" s="32">
        <f t="shared" si="53"/>
        <v>0</v>
      </c>
      <c r="AH32" s="61">
        <f>AH33</f>
        <v>281.6</v>
      </c>
      <c r="AI32" s="61">
        <f>AI33</f>
        <v>0</v>
      </c>
      <c r="AJ32" s="32">
        <f t="shared" si="11"/>
        <v>-281.6</v>
      </c>
      <c r="AK32" s="7" t="s">
        <v>27</v>
      </c>
      <c r="AL32" s="61">
        <f>AL33</f>
        <v>4</v>
      </c>
      <c r="AM32" s="61">
        <f>AM33</f>
        <v>0</v>
      </c>
      <c r="AN32" s="7">
        <f t="shared" si="12"/>
        <v>-4</v>
      </c>
      <c r="AO32" s="32">
        <f t="shared" si="13"/>
        <v>0</v>
      </c>
      <c r="AP32" s="14">
        <f t="shared" si="46"/>
        <v>1317.1</v>
      </c>
      <c r="AQ32" s="15">
        <f t="shared" si="46"/>
        <v>177.89999999999998</v>
      </c>
      <c r="AR32" s="15">
        <f t="shared" si="14"/>
        <v>-1139.1999999999998</v>
      </c>
      <c r="AS32" s="16">
        <f t="shared" si="56"/>
        <v>13.506947080707613</v>
      </c>
      <c r="AT32" s="24">
        <f t="shared" si="51"/>
        <v>481.5</v>
      </c>
      <c r="AU32" s="12">
        <f aca="true" t="shared" si="61" ref="AU32:AU40">SUM(AY32+BC32+BG32)</f>
        <v>0</v>
      </c>
      <c r="AV32" s="12">
        <f t="shared" si="41"/>
        <v>-481.5</v>
      </c>
      <c r="AW32" s="17">
        <f aca="true" t="shared" si="62" ref="AW32:AW37">AU32/AT32%</f>
        <v>0</v>
      </c>
      <c r="AX32" s="60">
        <f>AX33</f>
        <v>199.9</v>
      </c>
      <c r="AY32" s="61">
        <f>AY33</f>
        <v>0</v>
      </c>
      <c r="AZ32" s="7">
        <f t="shared" si="48"/>
        <v>-199.9</v>
      </c>
      <c r="BA32" s="19">
        <f aca="true" t="shared" si="63" ref="BA32:BA39">AY32/AX32%</f>
        <v>0</v>
      </c>
      <c r="BB32" s="60">
        <f>BB33</f>
        <v>277.5</v>
      </c>
      <c r="BC32" s="61">
        <f>BC33</f>
        <v>0</v>
      </c>
      <c r="BD32" s="7">
        <f aca="true" t="shared" si="64" ref="BD32:BD38">BC32-BB32</f>
        <v>-277.5</v>
      </c>
      <c r="BE32" s="18" t="s">
        <v>27</v>
      </c>
      <c r="BF32" s="183">
        <f>BF33</f>
        <v>4.1</v>
      </c>
      <c r="BG32" s="61">
        <f>BG33</f>
        <v>0</v>
      </c>
      <c r="BH32" s="61">
        <f>BH33</f>
        <v>-4.1</v>
      </c>
      <c r="BI32" s="28">
        <f>BG32/BF32%</f>
        <v>0</v>
      </c>
      <c r="BJ32" s="26">
        <f t="shared" si="34"/>
        <v>622</v>
      </c>
      <c r="BK32" s="12">
        <f t="shared" si="35"/>
        <v>0</v>
      </c>
      <c r="BL32" s="12">
        <f t="shared" si="36"/>
        <v>-622</v>
      </c>
      <c r="BM32" s="17">
        <f>BK32/BJ32%</f>
        <v>0</v>
      </c>
      <c r="BN32" s="288">
        <f>BN33</f>
        <v>193.3</v>
      </c>
      <c r="BO32" s="60">
        <f>BO33</f>
        <v>0</v>
      </c>
      <c r="BP32" s="7">
        <f t="shared" si="57"/>
        <v>-193.3</v>
      </c>
      <c r="BQ32" s="44">
        <f>BO32/BN32%</f>
        <v>0</v>
      </c>
      <c r="BR32" s="289">
        <f>BR33</f>
        <v>422.8</v>
      </c>
      <c r="BS32" s="61">
        <f>BS33</f>
        <v>0</v>
      </c>
      <c r="BT32" s="61">
        <f>BT33</f>
        <v>-422.8</v>
      </c>
      <c r="BU32" s="32" t="s">
        <v>27</v>
      </c>
      <c r="BV32" s="290">
        <f>BV33</f>
        <v>5.9</v>
      </c>
      <c r="BW32" s="61">
        <f>BW33</f>
        <v>0</v>
      </c>
      <c r="BX32" s="32">
        <f t="shared" si="58"/>
        <v>-5.9</v>
      </c>
      <c r="BY32" s="20" t="s">
        <v>27</v>
      </c>
      <c r="CE32" s="61">
        <f>CE33</f>
        <v>0</v>
      </c>
    </row>
    <row r="33" spans="1:83" ht="40.5" customHeight="1">
      <c r="A33" s="50" t="s">
        <v>39</v>
      </c>
      <c r="B33" s="30">
        <f>J33+Z33+AT33+BJ33</f>
        <v>1939.1</v>
      </c>
      <c r="C33" s="31">
        <f>K33+AA33+AU33+BK33</f>
        <v>177.89999999999998</v>
      </c>
      <c r="D33" s="33">
        <f t="shared" si="0"/>
        <v>-1761.1999999999998</v>
      </c>
      <c r="E33" s="145">
        <f t="shared" si="1"/>
        <v>9.174359238822134</v>
      </c>
      <c r="F33" s="34">
        <f t="shared" si="2"/>
        <v>835.5999999999999</v>
      </c>
      <c r="G33" s="35">
        <f t="shared" si="2"/>
        <v>177.89999999999998</v>
      </c>
      <c r="H33" s="35">
        <f t="shared" si="3"/>
        <v>-657.6999999999999</v>
      </c>
      <c r="I33" s="36">
        <f t="shared" si="55"/>
        <v>21.290090952608903</v>
      </c>
      <c r="J33" s="37">
        <f t="shared" si="43"/>
        <v>321.3</v>
      </c>
      <c r="K33" s="38">
        <f t="shared" si="44"/>
        <v>177.89999999999998</v>
      </c>
      <c r="L33" s="38">
        <f t="shared" si="5"/>
        <v>-143.40000000000003</v>
      </c>
      <c r="M33" s="43">
        <f t="shared" si="60"/>
        <v>55.36881419234359</v>
      </c>
      <c r="N33" s="57">
        <v>45.9</v>
      </c>
      <c r="O33" s="58">
        <v>73.8</v>
      </c>
      <c r="P33" s="32">
        <f t="shared" si="52"/>
        <v>27.9</v>
      </c>
      <c r="Q33" s="32" t="s">
        <v>27</v>
      </c>
      <c r="R33" s="58">
        <v>189</v>
      </c>
      <c r="S33" s="58">
        <v>104.1</v>
      </c>
      <c r="T33" s="32">
        <f t="shared" si="27"/>
        <v>-84.9</v>
      </c>
      <c r="U33" s="32">
        <f t="shared" si="45"/>
        <v>55.07936507936508</v>
      </c>
      <c r="V33" s="58">
        <v>86.4</v>
      </c>
      <c r="W33" s="58"/>
      <c r="X33" s="32">
        <f t="shared" si="9"/>
        <v>-86.4</v>
      </c>
      <c r="Y33" s="7" t="s">
        <v>95</v>
      </c>
      <c r="Z33" s="38">
        <f t="shared" si="39"/>
        <v>514.3</v>
      </c>
      <c r="AA33" s="38">
        <f t="shared" si="28"/>
        <v>0</v>
      </c>
      <c r="AB33" s="38">
        <f t="shared" si="29"/>
        <v>-514.3</v>
      </c>
      <c r="AC33" s="38">
        <f t="shared" si="59"/>
        <v>0</v>
      </c>
      <c r="AD33" s="58">
        <v>228.7</v>
      </c>
      <c r="AE33" s="58"/>
      <c r="AF33" s="32">
        <f t="shared" si="30"/>
        <v>-228.7</v>
      </c>
      <c r="AG33" s="32">
        <f t="shared" si="53"/>
        <v>0</v>
      </c>
      <c r="AH33" s="58">
        <v>281.6</v>
      </c>
      <c r="AI33" s="58"/>
      <c r="AJ33" s="32">
        <f t="shared" si="11"/>
        <v>-281.6</v>
      </c>
      <c r="AK33" s="32" t="s">
        <v>27</v>
      </c>
      <c r="AL33" s="58">
        <v>4</v>
      </c>
      <c r="AM33" s="58"/>
      <c r="AN33" s="32">
        <f t="shared" si="12"/>
        <v>-4</v>
      </c>
      <c r="AO33" s="32">
        <f t="shared" si="13"/>
        <v>0</v>
      </c>
      <c r="AP33" s="40">
        <f t="shared" si="46"/>
        <v>1317.1</v>
      </c>
      <c r="AQ33" s="41">
        <f t="shared" si="46"/>
        <v>177.89999999999998</v>
      </c>
      <c r="AR33" s="41">
        <f t="shared" si="14"/>
        <v>-1139.1999999999998</v>
      </c>
      <c r="AS33" s="42">
        <f t="shared" si="56"/>
        <v>13.506947080707613</v>
      </c>
      <c r="AT33" s="37">
        <f t="shared" si="51"/>
        <v>481.5</v>
      </c>
      <c r="AU33" s="38">
        <f t="shared" si="61"/>
        <v>0</v>
      </c>
      <c r="AV33" s="38">
        <f t="shared" si="41"/>
        <v>-481.5</v>
      </c>
      <c r="AW33" s="43">
        <f t="shared" si="62"/>
        <v>0</v>
      </c>
      <c r="AX33" s="59">
        <v>199.9</v>
      </c>
      <c r="AY33" s="58"/>
      <c r="AZ33" s="32">
        <f t="shared" si="48"/>
        <v>-199.9</v>
      </c>
      <c r="BA33" s="44">
        <f t="shared" si="63"/>
        <v>0</v>
      </c>
      <c r="BB33" s="59">
        <v>277.5</v>
      </c>
      <c r="BC33" s="58"/>
      <c r="BD33" s="32">
        <f t="shared" si="64"/>
        <v>-277.5</v>
      </c>
      <c r="BE33" s="28" t="s">
        <v>27</v>
      </c>
      <c r="BF33" s="57">
        <v>4.1</v>
      </c>
      <c r="BG33" s="58"/>
      <c r="BH33" s="32">
        <f aca="true" t="shared" si="65" ref="BH33:BH38">BG33-BF33</f>
        <v>-4.1</v>
      </c>
      <c r="BI33" s="28">
        <f>BG33/BF33%</f>
        <v>0</v>
      </c>
      <c r="BJ33" s="45">
        <f>BN33+BR33+BV33</f>
        <v>622</v>
      </c>
      <c r="BK33" s="38">
        <f>SUM(BO33+BS33+BW33)</f>
        <v>0</v>
      </c>
      <c r="BL33" s="38">
        <f t="shared" si="36"/>
        <v>-622</v>
      </c>
      <c r="BM33" s="17">
        <f aca="true" t="shared" si="66" ref="BM33:BM38">BK33/BJ33%</f>
        <v>0</v>
      </c>
      <c r="BN33" s="285">
        <v>193.3</v>
      </c>
      <c r="BO33" s="58"/>
      <c r="BP33" s="32">
        <f t="shared" si="57"/>
        <v>-193.3</v>
      </c>
      <c r="BQ33" s="44">
        <f>BO33/BN33%</f>
        <v>0</v>
      </c>
      <c r="BR33" s="286">
        <v>422.8</v>
      </c>
      <c r="BS33" s="58"/>
      <c r="BT33" s="32">
        <f aca="true" t="shared" si="67" ref="BT33:BT39">BS33-BR33</f>
        <v>-422.8</v>
      </c>
      <c r="BU33" s="32" t="s">
        <v>27</v>
      </c>
      <c r="BV33" s="287">
        <v>5.9</v>
      </c>
      <c r="BW33" s="58"/>
      <c r="BX33" s="32">
        <f t="shared" si="58"/>
        <v>-5.9</v>
      </c>
      <c r="BY33" s="145" t="s">
        <v>27</v>
      </c>
      <c r="CE33" s="58"/>
    </row>
    <row r="34" spans="1:83" s="21" customFormat="1" ht="33" customHeight="1">
      <c r="A34" s="51" t="s">
        <v>40</v>
      </c>
      <c r="B34" s="60">
        <f>B35</f>
        <v>0</v>
      </c>
      <c r="C34" s="62">
        <f>C35</f>
        <v>82.30000000000001</v>
      </c>
      <c r="D34" s="8">
        <f t="shared" si="0"/>
        <v>82.30000000000001</v>
      </c>
      <c r="E34" s="20"/>
      <c r="F34" s="9">
        <f t="shared" si="2"/>
        <v>0</v>
      </c>
      <c r="G34" s="10">
        <f t="shared" si="2"/>
        <v>82.30000000000001</v>
      </c>
      <c r="H34" s="10">
        <f t="shared" si="3"/>
        <v>82.30000000000001</v>
      </c>
      <c r="I34" s="11" t="e">
        <f t="shared" si="55"/>
        <v>#DIV/0!</v>
      </c>
      <c r="J34" s="24">
        <f t="shared" si="43"/>
        <v>0</v>
      </c>
      <c r="K34" s="12">
        <f t="shared" si="44"/>
        <v>82.30000000000001</v>
      </c>
      <c r="L34" s="12">
        <f t="shared" si="5"/>
        <v>82.30000000000001</v>
      </c>
      <c r="M34" s="43"/>
      <c r="N34" s="62"/>
      <c r="O34" s="62">
        <f>O35</f>
        <v>10.9</v>
      </c>
      <c r="P34" s="32">
        <f t="shared" si="52"/>
        <v>10.9</v>
      </c>
      <c r="Q34" s="7"/>
      <c r="R34" s="62"/>
      <c r="S34" s="62">
        <f>S35</f>
        <v>71.4</v>
      </c>
      <c r="T34" s="7">
        <f t="shared" si="27"/>
        <v>71.4</v>
      </c>
      <c r="U34" s="7"/>
      <c r="V34" s="62">
        <f>V35</f>
        <v>0</v>
      </c>
      <c r="W34" s="62">
        <f>W35</f>
        <v>0</v>
      </c>
      <c r="X34" s="32">
        <f t="shared" si="9"/>
        <v>0</v>
      </c>
      <c r="Y34" s="32"/>
      <c r="Z34" s="12">
        <f t="shared" si="39"/>
        <v>0</v>
      </c>
      <c r="AA34" s="12">
        <f t="shared" si="28"/>
        <v>0</v>
      </c>
      <c r="AB34" s="12">
        <f t="shared" si="29"/>
        <v>0</v>
      </c>
      <c r="AC34" s="38" t="e">
        <f t="shared" si="59"/>
        <v>#DIV/0!</v>
      </c>
      <c r="AD34" s="62"/>
      <c r="AE34" s="62">
        <f>AE35</f>
        <v>0</v>
      </c>
      <c r="AF34" s="7">
        <f t="shared" si="30"/>
        <v>0</v>
      </c>
      <c r="AG34" s="32" t="e">
        <f t="shared" si="53"/>
        <v>#DIV/0!</v>
      </c>
      <c r="AH34" s="62"/>
      <c r="AI34" s="62">
        <f>AI35</f>
        <v>0</v>
      </c>
      <c r="AJ34" s="7">
        <f t="shared" si="11"/>
        <v>0</v>
      </c>
      <c r="AK34" s="7"/>
      <c r="AL34" s="61">
        <f>AL35</f>
        <v>0</v>
      </c>
      <c r="AM34" s="61">
        <f>AM35</f>
        <v>0</v>
      </c>
      <c r="AN34" s="7">
        <f t="shared" si="12"/>
        <v>0</v>
      </c>
      <c r="AO34" s="7"/>
      <c r="AP34" s="14">
        <f>J34+Z34+AT34</f>
        <v>0</v>
      </c>
      <c r="AQ34" s="63">
        <f>AQ35</f>
        <v>82.30000000000001</v>
      </c>
      <c r="AR34" s="15">
        <f t="shared" si="14"/>
        <v>82.30000000000001</v>
      </c>
      <c r="AS34" s="16" t="e">
        <f t="shared" si="56"/>
        <v>#DIV/0!</v>
      </c>
      <c r="AT34" s="24">
        <f t="shared" si="51"/>
        <v>0</v>
      </c>
      <c r="AU34" s="12">
        <f t="shared" si="61"/>
        <v>0</v>
      </c>
      <c r="AV34" s="12">
        <f t="shared" si="41"/>
        <v>0</v>
      </c>
      <c r="AW34" s="17" t="s">
        <v>27</v>
      </c>
      <c r="AX34" s="60">
        <f>AX35</f>
        <v>0</v>
      </c>
      <c r="AY34" s="62">
        <f>AY35</f>
        <v>0</v>
      </c>
      <c r="AZ34" s="7">
        <f t="shared" si="48"/>
        <v>0</v>
      </c>
      <c r="BA34" s="19" t="e">
        <f t="shared" si="63"/>
        <v>#DIV/0!</v>
      </c>
      <c r="BB34" s="60">
        <f>BB35</f>
        <v>0</v>
      </c>
      <c r="BC34" s="62">
        <f>BC35</f>
        <v>0</v>
      </c>
      <c r="BD34" s="32">
        <f t="shared" si="64"/>
        <v>0</v>
      </c>
      <c r="BE34" s="28"/>
      <c r="BF34" s="62">
        <f>BF35</f>
        <v>0</v>
      </c>
      <c r="BG34" s="62">
        <f>BG35</f>
        <v>0</v>
      </c>
      <c r="BH34" s="32">
        <f t="shared" si="65"/>
        <v>0</v>
      </c>
      <c r="BI34" s="28"/>
      <c r="BJ34" s="26">
        <f t="shared" si="34"/>
        <v>0</v>
      </c>
      <c r="BK34" s="12">
        <f t="shared" si="35"/>
        <v>0</v>
      </c>
      <c r="BL34" s="12">
        <f t="shared" si="36"/>
        <v>0</v>
      </c>
      <c r="BM34" s="43" t="s">
        <v>27</v>
      </c>
      <c r="BN34" s="290"/>
      <c r="BO34" s="62">
        <f>BO35</f>
        <v>0</v>
      </c>
      <c r="BP34" s="32">
        <f t="shared" si="57"/>
        <v>0</v>
      </c>
      <c r="BQ34" s="44" t="s">
        <v>27</v>
      </c>
      <c r="BR34" s="289">
        <f>BR35</f>
        <v>0</v>
      </c>
      <c r="BS34" s="61">
        <f>BS35</f>
        <v>0</v>
      </c>
      <c r="BT34" s="7">
        <f t="shared" si="67"/>
        <v>0</v>
      </c>
      <c r="BU34" s="32"/>
      <c r="BV34" s="290"/>
      <c r="BW34" s="61">
        <f>BW35</f>
        <v>0</v>
      </c>
      <c r="BX34" s="7">
        <f t="shared" si="58"/>
        <v>0</v>
      </c>
      <c r="BY34" s="7"/>
      <c r="CE34" s="62">
        <f>CE35</f>
        <v>0</v>
      </c>
    </row>
    <row r="35" spans="1:83" ht="40.5" customHeight="1">
      <c r="A35" s="64" t="s">
        <v>41</v>
      </c>
      <c r="B35" s="30">
        <f>J35+Z35+AT35+BJ35</f>
        <v>0</v>
      </c>
      <c r="C35" s="31">
        <f>K35+AA35+AU35+BK35</f>
        <v>82.30000000000001</v>
      </c>
      <c r="D35" s="33">
        <f t="shared" si="0"/>
        <v>82.30000000000001</v>
      </c>
      <c r="E35" s="145"/>
      <c r="F35" s="34">
        <f t="shared" si="2"/>
        <v>0</v>
      </c>
      <c r="G35" s="35">
        <f t="shared" si="2"/>
        <v>82.30000000000001</v>
      </c>
      <c r="H35" s="35">
        <f t="shared" si="3"/>
        <v>82.30000000000001</v>
      </c>
      <c r="I35" s="36" t="e">
        <f t="shared" si="55"/>
        <v>#DIV/0!</v>
      </c>
      <c r="J35" s="37">
        <f t="shared" si="43"/>
        <v>0</v>
      </c>
      <c r="K35" s="38">
        <f t="shared" si="44"/>
        <v>82.30000000000001</v>
      </c>
      <c r="L35" s="38">
        <f t="shared" si="5"/>
        <v>82.30000000000001</v>
      </c>
      <c r="M35" s="43"/>
      <c r="N35" s="57"/>
      <c r="O35" s="58">
        <v>10.9</v>
      </c>
      <c r="P35" s="32">
        <f t="shared" si="52"/>
        <v>10.9</v>
      </c>
      <c r="Q35" s="7"/>
      <c r="R35" s="58"/>
      <c r="S35" s="58">
        <v>71.4</v>
      </c>
      <c r="T35" s="32">
        <f t="shared" si="27"/>
        <v>71.4</v>
      </c>
      <c r="U35" s="7"/>
      <c r="V35" s="58"/>
      <c r="W35" s="58"/>
      <c r="X35" s="32">
        <f t="shared" si="9"/>
        <v>0</v>
      </c>
      <c r="Y35" s="32"/>
      <c r="Z35" s="38">
        <f t="shared" si="39"/>
        <v>0</v>
      </c>
      <c r="AA35" s="38">
        <f t="shared" si="28"/>
        <v>0</v>
      </c>
      <c r="AB35" s="38">
        <f t="shared" si="29"/>
        <v>0</v>
      </c>
      <c r="AC35" s="38" t="e">
        <f t="shared" si="59"/>
        <v>#DIV/0!</v>
      </c>
      <c r="AD35" s="58"/>
      <c r="AE35" s="58"/>
      <c r="AF35" s="32">
        <f t="shared" si="30"/>
        <v>0</v>
      </c>
      <c r="AG35" s="32" t="e">
        <f t="shared" si="53"/>
        <v>#DIV/0!</v>
      </c>
      <c r="AH35" s="58"/>
      <c r="AI35" s="58"/>
      <c r="AJ35" s="32">
        <f t="shared" si="11"/>
        <v>0</v>
      </c>
      <c r="AK35" s="7"/>
      <c r="AL35" s="58"/>
      <c r="AM35" s="58"/>
      <c r="AN35" s="32">
        <f t="shared" si="12"/>
        <v>0</v>
      </c>
      <c r="AO35" s="32"/>
      <c r="AP35" s="14">
        <f>J35+Z35+AT35</f>
        <v>0</v>
      </c>
      <c r="AQ35" s="41">
        <f aca="true" t="shared" si="68" ref="AP35:AQ40">K35+AA35+AU35</f>
        <v>82.30000000000001</v>
      </c>
      <c r="AR35" s="41">
        <f t="shared" si="14"/>
        <v>82.30000000000001</v>
      </c>
      <c r="AS35" s="42" t="e">
        <f t="shared" si="56"/>
        <v>#DIV/0!</v>
      </c>
      <c r="AT35" s="37">
        <f t="shared" si="51"/>
        <v>0</v>
      </c>
      <c r="AU35" s="38">
        <f t="shared" si="61"/>
        <v>0</v>
      </c>
      <c r="AV35" s="38">
        <f t="shared" si="41"/>
        <v>0</v>
      </c>
      <c r="AW35" s="43" t="s">
        <v>27</v>
      </c>
      <c r="AX35" s="59"/>
      <c r="AY35" s="58"/>
      <c r="AZ35" s="32">
        <f t="shared" si="48"/>
        <v>0</v>
      </c>
      <c r="BA35" s="44" t="e">
        <f t="shared" si="63"/>
        <v>#DIV/0!</v>
      </c>
      <c r="BB35" s="59"/>
      <c r="BC35" s="58"/>
      <c r="BD35" s="32">
        <f t="shared" si="64"/>
        <v>0</v>
      </c>
      <c r="BE35" s="28"/>
      <c r="BF35" s="57"/>
      <c r="BG35" s="58"/>
      <c r="BH35" s="32">
        <f t="shared" si="65"/>
        <v>0</v>
      </c>
      <c r="BI35" s="28"/>
      <c r="BJ35" s="45">
        <f t="shared" si="34"/>
        <v>0</v>
      </c>
      <c r="BK35" s="38">
        <f t="shared" si="35"/>
        <v>0</v>
      </c>
      <c r="BL35" s="38">
        <f t="shared" si="36"/>
        <v>0</v>
      </c>
      <c r="BM35" s="43" t="s">
        <v>27</v>
      </c>
      <c r="BN35" s="285"/>
      <c r="BO35" s="58"/>
      <c r="BP35" s="32">
        <f t="shared" si="57"/>
        <v>0</v>
      </c>
      <c r="BQ35" s="44" t="s">
        <v>27</v>
      </c>
      <c r="BR35" s="286"/>
      <c r="BS35" s="58"/>
      <c r="BT35" s="7">
        <f t="shared" si="67"/>
        <v>0</v>
      </c>
      <c r="BU35" s="32"/>
      <c r="BV35" s="287"/>
      <c r="BW35" s="58"/>
      <c r="BX35" s="32">
        <f t="shared" si="58"/>
        <v>0</v>
      </c>
      <c r="BY35" s="32"/>
      <c r="CE35" s="58"/>
    </row>
    <row r="36" spans="1:83" s="66" customFormat="1" ht="33.75" customHeight="1">
      <c r="A36" s="65" t="s">
        <v>42</v>
      </c>
      <c r="B36" s="60">
        <f>B38+B37</f>
        <v>521.9000000000001</v>
      </c>
      <c r="C36" s="62">
        <f>C38+C37</f>
        <v>3563.7</v>
      </c>
      <c r="D36" s="7">
        <f t="shared" si="0"/>
        <v>3041.7999999999997</v>
      </c>
      <c r="E36" s="20">
        <f t="shared" si="1"/>
        <v>682.8319601456216</v>
      </c>
      <c r="F36" s="9">
        <f t="shared" si="2"/>
        <v>262.5</v>
      </c>
      <c r="G36" s="10">
        <f t="shared" si="2"/>
        <v>3563.7</v>
      </c>
      <c r="H36" s="10">
        <f t="shared" si="3"/>
        <v>3301.2</v>
      </c>
      <c r="I36" s="184" t="s">
        <v>27</v>
      </c>
      <c r="J36" s="24">
        <f t="shared" si="43"/>
        <v>131.6</v>
      </c>
      <c r="K36" s="12">
        <f t="shared" si="44"/>
        <v>3563.7</v>
      </c>
      <c r="L36" s="12">
        <f t="shared" si="5"/>
        <v>3432.1</v>
      </c>
      <c r="M36" s="17" t="s">
        <v>27</v>
      </c>
      <c r="N36" s="62">
        <f>N38+N37</f>
        <v>44</v>
      </c>
      <c r="O36" s="62">
        <f>O38+O37</f>
        <v>3241.7999999999997</v>
      </c>
      <c r="P36" s="7">
        <f t="shared" si="52"/>
        <v>3197.7999999999997</v>
      </c>
      <c r="Q36" s="32" t="s">
        <v>27</v>
      </c>
      <c r="R36" s="62">
        <f>R38+R37</f>
        <v>43.8</v>
      </c>
      <c r="S36" s="62">
        <f>S38+S37</f>
        <v>321.90000000000003</v>
      </c>
      <c r="T36" s="7">
        <f t="shared" si="27"/>
        <v>278.1</v>
      </c>
      <c r="U36" s="7" t="s">
        <v>27</v>
      </c>
      <c r="V36" s="62">
        <f>V38+V37</f>
        <v>43.8</v>
      </c>
      <c r="W36" s="62">
        <f>W38+W37</f>
        <v>0</v>
      </c>
      <c r="X36" s="7">
        <f t="shared" si="9"/>
        <v>-43.8</v>
      </c>
      <c r="Y36" s="7"/>
      <c r="Z36" s="12">
        <f t="shared" si="39"/>
        <v>130.9</v>
      </c>
      <c r="AA36" s="12">
        <f t="shared" si="28"/>
        <v>0</v>
      </c>
      <c r="AB36" s="12">
        <f t="shared" si="29"/>
        <v>-130.9</v>
      </c>
      <c r="AC36" s="12">
        <f t="shared" si="59"/>
        <v>0</v>
      </c>
      <c r="AD36" s="62">
        <f>AD38+AD37</f>
        <v>43.7</v>
      </c>
      <c r="AE36" s="62">
        <f>AE38+AE37</f>
        <v>0</v>
      </c>
      <c r="AF36" s="7">
        <f t="shared" si="30"/>
        <v>-43.7</v>
      </c>
      <c r="AG36" s="32"/>
      <c r="AH36" s="62">
        <f>AH38+AH37</f>
        <v>43.7</v>
      </c>
      <c r="AI36" s="62">
        <f>AI38+AI37</f>
        <v>0</v>
      </c>
      <c r="AJ36" s="7">
        <f t="shared" si="11"/>
        <v>-43.7</v>
      </c>
      <c r="AK36" s="7"/>
      <c r="AL36" s="61">
        <f>AL38+AL37</f>
        <v>43.5</v>
      </c>
      <c r="AM36" s="61">
        <f>AM38+AM37</f>
        <v>0</v>
      </c>
      <c r="AN36" s="7">
        <f t="shared" si="12"/>
        <v>-43.5</v>
      </c>
      <c r="AO36" s="7"/>
      <c r="AP36" s="14">
        <f t="shared" si="68"/>
        <v>392.6</v>
      </c>
      <c r="AQ36" s="15">
        <f t="shared" si="68"/>
        <v>3563.7</v>
      </c>
      <c r="AR36" s="15">
        <f t="shared" si="14"/>
        <v>3171.1</v>
      </c>
      <c r="AS36" s="16" t="s">
        <v>27</v>
      </c>
      <c r="AT36" s="24">
        <f t="shared" si="51"/>
        <v>130.10000000000002</v>
      </c>
      <c r="AU36" s="12">
        <f t="shared" si="61"/>
        <v>0</v>
      </c>
      <c r="AV36" s="12">
        <f t="shared" si="41"/>
        <v>-130.10000000000002</v>
      </c>
      <c r="AW36" s="17" t="s">
        <v>27</v>
      </c>
      <c r="AX36" s="60">
        <f>AX38+AX37</f>
        <v>43.5</v>
      </c>
      <c r="AY36" s="62">
        <f>AY38+AY37</f>
        <v>0</v>
      </c>
      <c r="AZ36" s="7">
        <f t="shared" si="48"/>
        <v>-43.5</v>
      </c>
      <c r="BA36" s="19">
        <f t="shared" si="63"/>
        <v>0</v>
      </c>
      <c r="BB36" s="60">
        <f>BB38+BB37</f>
        <v>43.4</v>
      </c>
      <c r="BC36" s="62">
        <f>BC38+BC37</f>
        <v>0</v>
      </c>
      <c r="BD36" s="7">
        <f t="shared" si="64"/>
        <v>-43.4</v>
      </c>
      <c r="BE36" s="18" t="s">
        <v>27</v>
      </c>
      <c r="BF36" s="62">
        <f>BF38+BF37</f>
        <v>43.2</v>
      </c>
      <c r="BG36" s="62">
        <f>BG38+BG37</f>
        <v>0</v>
      </c>
      <c r="BH36" s="7">
        <f t="shared" si="65"/>
        <v>-43.2</v>
      </c>
      <c r="BI36" s="185" t="s">
        <v>27</v>
      </c>
      <c r="BJ36" s="26">
        <f t="shared" si="34"/>
        <v>129.3</v>
      </c>
      <c r="BK36" s="12">
        <f t="shared" si="35"/>
        <v>0</v>
      </c>
      <c r="BL36" s="12">
        <f t="shared" si="36"/>
        <v>-129.3</v>
      </c>
      <c r="BM36" s="17">
        <f t="shared" si="66"/>
        <v>0</v>
      </c>
      <c r="BN36" s="290">
        <f>BN38+BN37</f>
        <v>43.2</v>
      </c>
      <c r="BO36" s="62">
        <f>BO38+BO37</f>
        <v>0</v>
      </c>
      <c r="BP36" s="7">
        <f t="shared" si="57"/>
        <v>-43.2</v>
      </c>
      <c r="BQ36" s="44">
        <f>BO36/BN36%</f>
        <v>0</v>
      </c>
      <c r="BR36" s="289">
        <f>BR38+BR37</f>
        <v>43.1</v>
      </c>
      <c r="BS36" s="61">
        <f>BS38+BS37</f>
        <v>0</v>
      </c>
      <c r="BT36" s="7">
        <f t="shared" si="67"/>
        <v>-43.1</v>
      </c>
      <c r="BU36" s="32" t="s">
        <v>27</v>
      </c>
      <c r="BV36" s="290">
        <f>BV38+BV37</f>
        <v>43</v>
      </c>
      <c r="BW36" s="61">
        <f>BW38+BW37</f>
        <v>0</v>
      </c>
      <c r="BX36" s="7">
        <f t="shared" si="58"/>
        <v>-43</v>
      </c>
      <c r="BY36" s="32" t="s">
        <v>27</v>
      </c>
      <c r="CE36" s="62">
        <f>CE38+CE37</f>
        <v>0</v>
      </c>
    </row>
    <row r="37" spans="1:83" s="1" customFormat="1" ht="22.5" customHeight="1">
      <c r="A37" s="46" t="s">
        <v>43</v>
      </c>
      <c r="B37" s="30">
        <f aca="true" t="shared" si="69" ref="B37:C40">J37+Z37+AT37+BJ37</f>
        <v>521.9000000000001</v>
      </c>
      <c r="C37" s="31">
        <f t="shared" si="69"/>
        <v>179.39999999999998</v>
      </c>
      <c r="D37" s="32">
        <f t="shared" si="0"/>
        <v>-342.5000000000001</v>
      </c>
      <c r="E37" s="145">
        <f t="shared" si="1"/>
        <v>34.37440122628855</v>
      </c>
      <c r="F37" s="34">
        <f t="shared" si="2"/>
        <v>262.5</v>
      </c>
      <c r="G37" s="35">
        <f t="shared" si="2"/>
        <v>179.39999999999998</v>
      </c>
      <c r="H37" s="35">
        <f t="shared" si="3"/>
        <v>-83.10000000000002</v>
      </c>
      <c r="I37" s="36">
        <f>G37/F37%</f>
        <v>68.34285714285713</v>
      </c>
      <c r="J37" s="37">
        <f t="shared" si="43"/>
        <v>131.6</v>
      </c>
      <c r="K37" s="38">
        <f t="shared" si="44"/>
        <v>179.39999999999998</v>
      </c>
      <c r="L37" s="38">
        <f t="shared" si="5"/>
        <v>47.79999999999998</v>
      </c>
      <c r="M37" s="43">
        <f t="shared" si="60"/>
        <v>136.32218844984803</v>
      </c>
      <c r="N37" s="57">
        <v>44</v>
      </c>
      <c r="O37" s="58">
        <v>125.6</v>
      </c>
      <c r="P37" s="32">
        <f t="shared" si="52"/>
        <v>81.6</v>
      </c>
      <c r="Q37" s="32" t="s">
        <v>27</v>
      </c>
      <c r="R37" s="58">
        <v>43.8</v>
      </c>
      <c r="S37" s="58">
        <v>53.8</v>
      </c>
      <c r="T37" s="32">
        <f t="shared" si="27"/>
        <v>10</v>
      </c>
      <c r="U37" s="7">
        <f t="shared" si="45"/>
        <v>122.83105022831052</v>
      </c>
      <c r="V37" s="58">
        <v>43.8</v>
      </c>
      <c r="W37" s="58"/>
      <c r="X37" s="32">
        <f t="shared" si="9"/>
        <v>-43.8</v>
      </c>
      <c r="Y37" s="7"/>
      <c r="Z37" s="38">
        <f t="shared" si="39"/>
        <v>130.9</v>
      </c>
      <c r="AA37" s="38">
        <f t="shared" si="28"/>
        <v>0</v>
      </c>
      <c r="AB37" s="38">
        <f t="shared" si="29"/>
        <v>-130.9</v>
      </c>
      <c r="AC37" s="38">
        <f t="shared" si="59"/>
        <v>0</v>
      </c>
      <c r="AD37" s="58">
        <v>43.7</v>
      </c>
      <c r="AE37" s="58"/>
      <c r="AF37" s="32">
        <f t="shared" si="30"/>
        <v>-43.7</v>
      </c>
      <c r="AG37" s="32"/>
      <c r="AH37" s="58">
        <v>43.7</v>
      </c>
      <c r="AI37" s="58"/>
      <c r="AJ37" s="32">
        <f t="shared" si="11"/>
        <v>-43.7</v>
      </c>
      <c r="AK37" s="7"/>
      <c r="AL37" s="58">
        <v>43.5</v>
      </c>
      <c r="AM37" s="58"/>
      <c r="AN37" s="32">
        <f t="shared" si="12"/>
        <v>-43.5</v>
      </c>
      <c r="AO37" s="32"/>
      <c r="AP37" s="40">
        <f t="shared" si="68"/>
        <v>392.6</v>
      </c>
      <c r="AQ37" s="41">
        <f t="shared" si="68"/>
        <v>179.39999999999998</v>
      </c>
      <c r="AR37" s="41">
        <f t="shared" si="14"/>
        <v>-213.20000000000005</v>
      </c>
      <c r="AS37" s="42" t="s">
        <v>27</v>
      </c>
      <c r="AT37" s="37">
        <f t="shared" si="51"/>
        <v>130.10000000000002</v>
      </c>
      <c r="AU37" s="38">
        <f t="shared" si="61"/>
        <v>0</v>
      </c>
      <c r="AV37" s="38">
        <f t="shared" si="41"/>
        <v>-130.10000000000002</v>
      </c>
      <c r="AW37" s="43">
        <f t="shared" si="62"/>
        <v>0</v>
      </c>
      <c r="AX37" s="59">
        <v>43.5</v>
      </c>
      <c r="AY37" s="58"/>
      <c r="AZ37" s="32">
        <f t="shared" si="48"/>
        <v>-43.5</v>
      </c>
      <c r="BA37" s="44">
        <f t="shared" si="63"/>
        <v>0</v>
      </c>
      <c r="BB37" s="59">
        <v>43.4</v>
      </c>
      <c r="BC37" s="58"/>
      <c r="BD37" s="32">
        <f t="shared" si="64"/>
        <v>-43.4</v>
      </c>
      <c r="BE37" s="28"/>
      <c r="BF37" s="57">
        <v>43.2</v>
      </c>
      <c r="BG37" s="58"/>
      <c r="BH37" s="32">
        <f t="shared" si="65"/>
        <v>-43.2</v>
      </c>
      <c r="BI37" s="28"/>
      <c r="BJ37" s="45">
        <f t="shared" si="34"/>
        <v>129.3</v>
      </c>
      <c r="BK37" s="38">
        <f t="shared" si="35"/>
        <v>0</v>
      </c>
      <c r="BL37" s="38">
        <f>BK37-BJ37</f>
        <v>-129.3</v>
      </c>
      <c r="BM37" s="43" t="s">
        <v>27</v>
      </c>
      <c r="BN37" s="285">
        <v>43.2</v>
      </c>
      <c r="BO37" s="58"/>
      <c r="BP37" s="7">
        <f t="shared" si="57"/>
        <v>-43.2</v>
      </c>
      <c r="BQ37" s="44" t="s">
        <v>27</v>
      </c>
      <c r="BR37" s="286">
        <v>43.1</v>
      </c>
      <c r="BS37" s="58"/>
      <c r="BT37" s="32">
        <f t="shared" si="67"/>
        <v>-43.1</v>
      </c>
      <c r="BU37" s="32" t="s">
        <v>27</v>
      </c>
      <c r="BV37" s="287">
        <v>43</v>
      </c>
      <c r="BW37" s="58"/>
      <c r="BX37" s="32">
        <f t="shared" si="58"/>
        <v>-43</v>
      </c>
      <c r="BY37" s="32">
        <f>BW37/BV37%</f>
        <v>0</v>
      </c>
      <c r="CE37" s="58"/>
    </row>
    <row r="38" spans="1:83" ht="21.75" customHeight="1">
      <c r="A38" s="64" t="s">
        <v>44</v>
      </c>
      <c r="B38" s="30">
        <f t="shared" si="69"/>
        <v>0</v>
      </c>
      <c r="C38" s="31">
        <f t="shared" si="69"/>
        <v>3384.2999999999997</v>
      </c>
      <c r="D38" s="33">
        <f t="shared" si="0"/>
        <v>3384.2999999999997</v>
      </c>
      <c r="E38" s="145"/>
      <c r="F38" s="34">
        <f t="shared" si="2"/>
        <v>0</v>
      </c>
      <c r="G38" s="35">
        <f t="shared" si="2"/>
        <v>3384.2999999999997</v>
      </c>
      <c r="H38" s="35">
        <f t="shared" si="3"/>
        <v>3384.2999999999997</v>
      </c>
      <c r="I38" s="36" t="e">
        <f>G38/F38%</f>
        <v>#DIV/0!</v>
      </c>
      <c r="J38" s="37">
        <f t="shared" si="43"/>
        <v>0</v>
      </c>
      <c r="K38" s="38">
        <f t="shared" si="44"/>
        <v>3384.2999999999997</v>
      </c>
      <c r="L38" s="38">
        <f t="shared" si="5"/>
        <v>3384.2999999999997</v>
      </c>
      <c r="M38" s="43"/>
      <c r="N38" s="57"/>
      <c r="O38" s="58">
        <v>3116.2</v>
      </c>
      <c r="P38" s="32">
        <f t="shared" si="52"/>
        <v>3116.2</v>
      </c>
      <c r="Q38" s="32"/>
      <c r="R38" s="58"/>
      <c r="S38" s="58">
        <v>268.1</v>
      </c>
      <c r="T38" s="32">
        <f t="shared" si="27"/>
        <v>268.1</v>
      </c>
      <c r="U38" s="7"/>
      <c r="V38" s="58"/>
      <c r="W38" s="58"/>
      <c r="X38" s="32">
        <f t="shared" si="9"/>
        <v>0</v>
      </c>
      <c r="Y38" s="32"/>
      <c r="Z38" s="38">
        <f t="shared" si="39"/>
        <v>0</v>
      </c>
      <c r="AA38" s="38">
        <f t="shared" si="28"/>
        <v>0</v>
      </c>
      <c r="AB38" s="38">
        <f t="shared" si="29"/>
        <v>0</v>
      </c>
      <c r="AC38" s="38" t="e">
        <f t="shared" si="59"/>
        <v>#DIV/0!</v>
      </c>
      <c r="AD38" s="58"/>
      <c r="AE38" s="58"/>
      <c r="AF38" s="32">
        <f t="shared" si="30"/>
        <v>0</v>
      </c>
      <c r="AG38" s="32"/>
      <c r="AH38" s="58"/>
      <c r="AI38" s="58"/>
      <c r="AJ38" s="32">
        <f t="shared" si="11"/>
        <v>0</v>
      </c>
      <c r="AK38" s="7"/>
      <c r="AL38" s="58"/>
      <c r="AM38" s="58"/>
      <c r="AN38" s="32">
        <f t="shared" si="12"/>
        <v>0</v>
      </c>
      <c r="AO38" s="32"/>
      <c r="AP38" s="40">
        <f t="shared" si="68"/>
        <v>0</v>
      </c>
      <c r="AQ38" s="41">
        <f t="shared" si="68"/>
        <v>3384.2999999999997</v>
      </c>
      <c r="AR38" s="41">
        <f t="shared" si="14"/>
        <v>3384.2999999999997</v>
      </c>
      <c r="AS38" s="42" t="s">
        <v>27</v>
      </c>
      <c r="AT38" s="37">
        <f t="shared" si="51"/>
        <v>0</v>
      </c>
      <c r="AU38" s="38">
        <f t="shared" si="61"/>
        <v>0</v>
      </c>
      <c r="AV38" s="38">
        <f t="shared" si="41"/>
        <v>0</v>
      </c>
      <c r="AW38" s="43" t="s">
        <v>27</v>
      </c>
      <c r="AX38" s="59"/>
      <c r="AY38" s="58"/>
      <c r="AZ38" s="32">
        <f t="shared" si="48"/>
        <v>0</v>
      </c>
      <c r="BA38" s="44" t="e">
        <f t="shared" si="63"/>
        <v>#DIV/0!</v>
      </c>
      <c r="BB38" s="59"/>
      <c r="BC38" s="58"/>
      <c r="BD38" s="32">
        <f t="shared" si="64"/>
        <v>0</v>
      </c>
      <c r="BE38" s="28"/>
      <c r="BF38" s="57"/>
      <c r="BG38" s="58"/>
      <c r="BH38" s="32">
        <f t="shared" si="65"/>
        <v>0</v>
      </c>
      <c r="BI38" s="49" t="s">
        <v>27</v>
      </c>
      <c r="BJ38" s="45">
        <f t="shared" si="34"/>
        <v>0</v>
      </c>
      <c r="BK38" s="38">
        <f t="shared" si="35"/>
        <v>0</v>
      </c>
      <c r="BL38" s="38">
        <f>BK38-BJ38</f>
        <v>0</v>
      </c>
      <c r="BM38" s="17" t="e">
        <f t="shared" si="66"/>
        <v>#DIV/0!</v>
      </c>
      <c r="BN38" s="285"/>
      <c r="BO38" s="58"/>
      <c r="BP38" s="7">
        <f t="shared" si="57"/>
        <v>0</v>
      </c>
      <c r="BQ38" s="44" t="e">
        <f>BO38/BN38%</f>
        <v>#DIV/0!</v>
      </c>
      <c r="BR38" s="286"/>
      <c r="BS38" s="58"/>
      <c r="BT38" s="32">
        <f t="shared" si="67"/>
        <v>0</v>
      </c>
      <c r="BU38" s="32"/>
      <c r="BV38" s="287"/>
      <c r="BW38" s="58"/>
      <c r="BX38" s="32">
        <f t="shared" si="58"/>
        <v>0</v>
      </c>
      <c r="BY38" s="32" t="e">
        <f>BW38/BV38%</f>
        <v>#DIV/0!</v>
      </c>
      <c r="CE38" s="58"/>
    </row>
    <row r="39" spans="1:83" s="21" customFormat="1" ht="37.5" customHeight="1" thickBot="1">
      <c r="A39" s="65" t="s">
        <v>45</v>
      </c>
      <c r="B39" s="67">
        <f t="shared" si="69"/>
        <v>117.80000000000001</v>
      </c>
      <c r="C39" s="68">
        <f t="shared" si="69"/>
        <v>596.3</v>
      </c>
      <c r="D39" s="69">
        <f t="shared" si="0"/>
        <v>478.49999999999994</v>
      </c>
      <c r="E39" s="20">
        <f t="shared" si="1"/>
        <v>506.1969439728352</v>
      </c>
      <c r="F39" s="9">
        <f>J39+Z39</f>
        <v>84.2</v>
      </c>
      <c r="G39" s="10">
        <f>K39+AA39</f>
        <v>596.3</v>
      </c>
      <c r="H39" s="10">
        <f>G39-F39</f>
        <v>512.0999999999999</v>
      </c>
      <c r="I39" s="184" t="s">
        <v>27</v>
      </c>
      <c r="J39" s="24">
        <f t="shared" si="43"/>
        <v>39.2</v>
      </c>
      <c r="K39" s="12">
        <f t="shared" si="44"/>
        <v>596.3</v>
      </c>
      <c r="L39" s="12">
        <f>K39-J39</f>
        <v>557.0999999999999</v>
      </c>
      <c r="M39" s="17">
        <f t="shared" si="60"/>
        <v>1521.173469387755</v>
      </c>
      <c r="N39" s="62">
        <v>5.7</v>
      </c>
      <c r="O39" s="61">
        <v>176</v>
      </c>
      <c r="P39" s="7">
        <f t="shared" si="52"/>
        <v>170.3</v>
      </c>
      <c r="Q39" s="32" t="s">
        <v>27</v>
      </c>
      <c r="R39" s="61">
        <v>13</v>
      </c>
      <c r="S39" s="61">
        <v>420.3</v>
      </c>
      <c r="T39" s="7">
        <f t="shared" si="27"/>
        <v>407.3</v>
      </c>
      <c r="U39" s="7" t="s">
        <v>27</v>
      </c>
      <c r="V39" s="61">
        <v>20.5</v>
      </c>
      <c r="W39" s="61"/>
      <c r="X39" s="7">
        <f t="shared" si="9"/>
        <v>-20.5</v>
      </c>
      <c r="Y39" s="7">
        <f>W39/V39%</f>
        <v>0</v>
      </c>
      <c r="Z39" s="12">
        <f t="shared" si="39"/>
        <v>45</v>
      </c>
      <c r="AA39" s="12">
        <f t="shared" si="28"/>
        <v>0</v>
      </c>
      <c r="AB39" s="12">
        <f t="shared" si="29"/>
        <v>-45</v>
      </c>
      <c r="AC39" s="12" t="s">
        <v>27</v>
      </c>
      <c r="AD39" s="61">
        <v>21.4</v>
      </c>
      <c r="AE39" s="61"/>
      <c r="AF39" s="7">
        <f t="shared" si="30"/>
        <v>-21.4</v>
      </c>
      <c r="AG39" s="7" t="s">
        <v>27</v>
      </c>
      <c r="AH39" s="61">
        <v>11.6</v>
      </c>
      <c r="AI39" s="61"/>
      <c r="AJ39" s="7">
        <f t="shared" si="11"/>
        <v>-11.6</v>
      </c>
      <c r="AK39" s="32">
        <f t="shared" si="40"/>
        <v>0</v>
      </c>
      <c r="AL39" s="289">
        <v>12</v>
      </c>
      <c r="AM39" s="61"/>
      <c r="AN39" s="7">
        <f t="shared" si="12"/>
        <v>-12</v>
      </c>
      <c r="AO39" s="7">
        <f>AM39/AL39%</f>
        <v>0</v>
      </c>
      <c r="AP39" s="14">
        <f t="shared" si="68"/>
        <v>107.30000000000001</v>
      </c>
      <c r="AQ39" s="15">
        <f>K39+AA39+AU39</f>
        <v>596.3</v>
      </c>
      <c r="AR39" s="15">
        <f>AQ39-AP39</f>
        <v>488.99999999999994</v>
      </c>
      <c r="AS39" s="16" t="s">
        <v>27</v>
      </c>
      <c r="AT39" s="24">
        <f t="shared" si="51"/>
        <v>23.1</v>
      </c>
      <c r="AU39" s="12">
        <f t="shared" si="61"/>
        <v>0</v>
      </c>
      <c r="AV39" s="12">
        <f t="shared" si="41"/>
        <v>-23.1</v>
      </c>
      <c r="AW39" s="17" t="s">
        <v>27</v>
      </c>
      <c r="AX39" s="288">
        <v>13.2</v>
      </c>
      <c r="AY39" s="61"/>
      <c r="AZ39" s="7">
        <f t="shared" si="48"/>
        <v>-13.2</v>
      </c>
      <c r="BA39" s="19">
        <f t="shared" si="63"/>
        <v>0</v>
      </c>
      <c r="BB39" s="291">
        <v>4.9</v>
      </c>
      <c r="BC39" s="71"/>
      <c r="BD39" s="83">
        <f>BC39-BB39</f>
        <v>-4.9</v>
      </c>
      <c r="BE39" s="18" t="s">
        <v>27</v>
      </c>
      <c r="BF39" s="292">
        <v>5</v>
      </c>
      <c r="BG39" s="71"/>
      <c r="BH39" s="72">
        <f>BG39-BF39</f>
        <v>-5</v>
      </c>
      <c r="BI39" s="49" t="s">
        <v>27</v>
      </c>
      <c r="BJ39" s="26">
        <f t="shared" si="34"/>
        <v>10.5</v>
      </c>
      <c r="BK39" s="12">
        <f t="shared" si="35"/>
        <v>0</v>
      </c>
      <c r="BL39" s="12">
        <f>BK39-BJ39</f>
        <v>-10.5</v>
      </c>
      <c r="BM39" s="17">
        <f>BK39/BJ39%</f>
        <v>0</v>
      </c>
      <c r="BN39" s="288">
        <v>4.1</v>
      </c>
      <c r="BO39" s="61"/>
      <c r="BP39" s="7">
        <f t="shared" si="57"/>
        <v>-4.1</v>
      </c>
      <c r="BQ39" s="44" t="s">
        <v>27</v>
      </c>
      <c r="BR39" s="289">
        <v>3.9</v>
      </c>
      <c r="BS39" s="61"/>
      <c r="BT39" s="7">
        <f t="shared" si="67"/>
        <v>-3.9</v>
      </c>
      <c r="BU39" s="32" t="s">
        <v>27</v>
      </c>
      <c r="BV39" s="290">
        <v>2.5</v>
      </c>
      <c r="BW39" s="61"/>
      <c r="BX39" s="7">
        <f t="shared" si="58"/>
        <v>-2.5</v>
      </c>
      <c r="BY39" s="7">
        <f>BW39/BV39%</f>
        <v>0</v>
      </c>
      <c r="CE39" s="71"/>
    </row>
    <row r="40" spans="1:83" s="98" customFormat="1" ht="24" customHeight="1" hidden="1" thickBot="1">
      <c r="A40" s="186" t="s">
        <v>46</v>
      </c>
      <c r="B40" s="73">
        <f t="shared" si="69"/>
        <v>0</v>
      </c>
      <c r="C40" s="74">
        <f t="shared" si="69"/>
        <v>0</v>
      </c>
      <c r="D40" s="75">
        <f t="shared" si="0"/>
        <v>0</v>
      </c>
      <c r="E40" s="76"/>
      <c r="F40" s="77">
        <f>J40+Z40</f>
        <v>0</v>
      </c>
      <c r="G40" s="78">
        <f>K40+AA40</f>
        <v>0</v>
      </c>
      <c r="H40" s="78">
        <f>G40-F40</f>
        <v>0</v>
      </c>
      <c r="I40" s="79"/>
      <c r="J40" s="80">
        <f t="shared" si="43"/>
        <v>0</v>
      </c>
      <c r="K40" s="81">
        <f t="shared" si="44"/>
        <v>0</v>
      </c>
      <c r="L40" s="81">
        <f>K40-J40</f>
        <v>0</v>
      </c>
      <c r="M40" s="97"/>
      <c r="N40" s="82"/>
      <c r="O40" s="71"/>
      <c r="P40" s="83">
        <f>O40-N40</f>
        <v>0</v>
      </c>
      <c r="Q40" s="7"/>
      <c r="R40" s="71"/>
      <c r="S40" s="71"/>
      <c r="T40" s="83">
        <f>S40-R40</f>
        <v>0</v>
      </c>
      <c r="U40" s="7"/>
      <c r="V40" s="71"/>
      <c r="W40" s="71"/>
      <c r="X40" s="72">
        <f>W40-V40</f>
        <v>0</v>
      </c>
      <c r="Y40" s="72"/>
      <c r="Z40" s="81">
        <f t="shared" si="39"/>
        <v>0</v>
      </c>
      <c r="AA40" s="81">
        <f t="shared" si="28"/>
        <v>0</v>
      </c>
      <c r="AB40" s="81">
        <f t="shared" si="29"/>
        <v>0</v>
      </c>
      <c r="AC40" s="81"/>
      <c r="AD40" s="71"/>
      <c r="AE40" s="71"/>
      <c r="AF40" s="83">
        <f>AE40-AD40</f>
        <v>0</v>
      </c>
      <c r="AG40" s="72"/>
      <c r="AH40" s="71"/>
      <c r="AI40" s="71"/>
      <c r="AJ40" s="83">
        <f>AI40-AH40</f>
        <v>0</v>
      </c>
      <c r="AK40" s="7"/>
      <c r="AL40" s="61"/>
      <c r="AM40" s="61"/>
      <c r="AN40" s="7">
        <f>AM40-AL40</f>
        <v>0</v>
      </c>
      <c r="AO40" s="32"/>
      <c r="AP40" s="84">
        <f t="shared" si="68"/>
        <v>0</v>
      </c>
      <c r="AQ40" s="85">
        <f>K40+AA40+AU40</f>
        <v>0</v>
      </c>
      <c r="AR40" s="85">
        <f>AQ40-AP40</f>
        <v>0</v>
      </c>
      <c r="AS40" s="86"/>
      <c r="AT40" s="87">
        <f t="shared" si="51"/>
        <v>0</v>
      </c>
      <c r="AU40" s="88">
        <f t="shared" si="61"/>
        <v>0</v>
      </c>
      <c r="AV40" s="88">
        <f t="shared" si="41"/>
        <v>0</v>
      </c>
      <c r="AW40" s="89"/>
      <c r="AX40" s="90"/>
      <c r="AY40" s="91"/>
      <c r="AZ40" s="92">
        <f>AY40-AX40</f>
        <v>0</v>
      </c>
      <c r="BA40" s="93"/>
      <c r="BB40" s="90"/>
      <c r="BC40" s="91"/>
      <c r="BD40" s="92">
        <f>BC40-BB40</f>
        <v>0</v>
      </c>
      <c r="BE40" s="94"/>
      <c r="BF40" s="70"/>
      <c r="BG40" s="91"/>
      <c r="BH40" s="83">
        <f>BG40-BF40</f>
        <v>0</v>
      </c>
      <c r="BI40" s="95"/>
      <c r="BJ40" s="96">
        <f t="shared" si="34"/>
        <v>0</v>
      </c>
      <c r="BK40" s="81">
        <f t="shared" si="35"/>
        <v>0</v>
      </c>
      <c r="BL40" s="81">
        <f>BK40-BJ40</f>
        <v>0</v>
      </c>
      <c r="BM40" s="97"/>
      <c r="BN40" s="291"/>
      <c r="BO40" s="71"/>
      <c r="BP40" s="83">
        <f t="shared" si="57"/>
        <v>0</v>
      </c>
      <c r="BQ40" s="44"/>
      <c r="BR40" s="289"/>
      <c r="BS40" s="61"/>
      <c r="BT40" s="7">
        <f>BS40-BR40</f>
        <v>0</v>
      </c>
      <c r="BU40" s="7"/>
      <c r="BV40" s="290"/>
      <c r="BW40" s="61"/>
      <c r="BX40" s="7">
        <f t="shared" si="58"/>
        <v>0</v>
      </c>
      <c r="BY40" s="32"/>
      <c r="CE40" s="91"/>
    </row>
    <row r="41" spans="1:83" ht="20.25">
      <c r="A41" s="187"/>
      <c r="B41" s="188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90"/>
      <c r="N41" s="191"/>
      <c r="O41" s="191"/>
      <c r="P41" s="191"/>
      <c r="Q41" s="192"/>
      <c r="R41" s="191"/>
      <c r="S41" s="191"/>
      <c r="T41" s="191"/>
      <c r="U41" s="193"/>
      <c r="V41" s="191"/>
      <c r="W41" s="191" t="s">
        <v>84</v>
      </c>
      <c r="X41" s="191"/>
      <c r="Y41" s="194"/>
      <c r="Z41" s="188"/>
      <c r="AA41" s="188"/>
      <c r="AB41" s="188"/>
      <c r="AC41" s="188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  <c r="AU41" s="188"/>
      <c r="AV41" s="188"/>
      <c r="AW41" s="195"/>
      <c r="AX41" s="189"/>
      <c r="AY41" s="189"/>
      <c r="AZ41" s="189"/>
      <c r="BA41" s="189"/>
      <c r="BB41" s="189"/>
      <c r="BC41" s="189" t="s">
        <v>84</v>
      </c>
      <c r="BD41" s="189"/>
      <c r="BE41" s="189"/>
      <c r="BF41" s="189"/>
      <c r="BG41" s="189"/>
      <c r="BH41" s="189"/>
      <c r="BI41" s="189"/>
      <c r="BJ41" s="189"/>
      <c r="BK41" s="188"/>
      <c r="BL41" s="188"/>
      <c r="BM41" s="188"/>
      <c r="BN41" s="189"/>
      <c r="BO41" s="189"/>
      <c r="BP41" s="189"/>
      <c r="BQ41" s="189"/>
      <c r="CE41" s="189"/>
    </row>
    <row r="42" spans="2:83" ht="20.25"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R42" s="189"/>
      <c r="S42" s="189"/>
      <c r="T42" s="189"/>
      <c r="V42" s="189"/>
      <c r="W42" s="189"/>
      <c r="X42" s="189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  <c r="CE42" s="189"/>
    </row>
    <row r="43" spans="2:83" ht="20.25">
      <c r="B43" s="188"/>
      <c r="C43" s="196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97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  <c r="CE43" s="189"/>
    </row>
    <row r="44" spans="2:83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  <c r="CE44" s="189"/>
    </row>
    <row r="45" spans="2:83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  <c r="CE45" s="189"/>
    </row>
    <row r="46" spans="2:83" ht="20.25">
      <c r="B46" s="188"/>
      <c r="C46" s="18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  <c r="CE46" s="189"/>
    </row>
    <row r="47" spans="2:83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  <c r="CE47" s="189"/>
    </row>
    <row r="48" spans="2:83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  <c r="CE48" s="189"/>
    </row>
    <row r="49" spans="2:83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  <c r="CE49" s="189"/>
    </row>
    <row r="50" spans="2:83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  <c r="CE50" s="189"/>
    </row>
    <row r="51" spans="2:83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  <c r="CE51" s="189"/>
    </row>
    <row r="52" spans="2:83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  <c r="CE52" s="189"/>
    </row>
    <row r="53" spans="2:83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  <c r="CE53" s="189"/>
    </row>
    <row r="54" spans="2:83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  <c r="CE54" s="189"/>
    </row>
    <row r="55" spans="1:83" s="1" customFormat="1" ht="20.25">
      <c r="A55" s="99"/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50"/>
      <c r="R55" s="189"/>
      <c r="S55" s="189"/>
      <c r="T55" s="189"/>
      <c r="V55" s="189"/>
      <c r="W55" s="189"/>
      <c r="X55" s="189"/>
      <c r="Y55" s="2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  <c r="CE55" s="189"/>
    </row>
    <row r="56" spans="1:83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  <c r="CE56" s="189"/>
    </row>
    <row r="57" spans="1:83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  <c r="CE57" s="189"/>
    </row>
    <row r="58" spans="1:83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  <c r="CE58" s="189"/>
    </row>
    <row r="59" spans="1:83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  <c r="CE59" s="189"/>
    </row>
    <row r="60" spans="1:83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  <c r="CE60" s="189"/>
    </row>
    <row r="61" spans="1:83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  <c r="CE61" s="189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BN3:BN4"/>
    <mergeCell ref="BF3:BF4"/>
    <mergeCell ref="BG3:BG4"/>
    <mergeCell ref="BH3:BI3"/>
    <mergeCell ref="BJ3:BJ4"/>
    <mergeCell ref="AX3:AX4"/>
    <mergeCell ref="AU3:AU4"/>
    <mergeCell ref="AN3:AO3"/>
    <mergeCell ref="AP3:AP4"/>
    <mergeCell ref="AQ3:AQ4"/>
    <mergeCell ref="AR3:AS3"/>
    <mergeCell ref="AV3:AW3"/>
    <mergeCell ref="AA3:AA4"/>
    <mergeCell ref="AB3:AC3"/>
    <mergeCell ref="AD3:AD4"/>
    <mergeCell ref="R3:R4"/>
    <mergeCell ref="S3:S4"/>
    <mergeCell ref="T3:U3"/>
    <mergeCell ref="V3:V4"/>
    <mergeCell ref="A1:Q1"/>
    <mergeCell ref="CE3:CE4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109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2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6" t="s">
        <v>97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110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60" t="s">
        <v>48</v>
      </c>
      <c r="D6" s="461"/>
      <c r="E6" s="461"/>
      <c r="F6" s="461"/>
      <c r="G6" s="461"/>
      <c r="H6" s="467"/>
      <c r="I6" s="460" t="s">
        <v>49</v>
      </c>
      <c r="J6" s="461"/>
      <c r="K6" s="461"/>
      <c r="L6" s="461"/>
      <c r="M6" s="462"/>
      <c r="N6" s="241"/>
      <c r="O6" s="460" t="s">
        <v>50</v>
      </c>
      <c r="P6" s="461"/>
      <c r="Q6" s="461"/>
      <c r="R6" s="461"/>
      <c r="S6" s="462"/>
      <c r="T6" s="241"/>
      <c r="U6" s="460" t="s">
        <v>51</v>
      </c>
      <c r="V6" s="461"/>
      <c r="W6" s="461"/>
      <c r="X6" s="461"/>
      <c r="Y6" s="462"/>
      <c r="Z6" s="241"/>
      <c r="AA6" s="460" t="s">
        <v>52</v>
      </c>
      <c r="AB6" s="461"/>
      <c r="AC6" s="461"/>
      <c r="AD6" s="461"/>
      <c r="AE6" s="462"/>
      <c r="AF6" s="241"/>
      <c r="AG6" s="460" t="s">
        <v>53</v>
      </c>
      <c r="AH6" s="461"/>
      <c r="AI6" s="461"/>
      <c r="AJ6" s="461"/>
      <c r="AK6" s="462"/>
      <c r="AL6" s="241"/>
      <c r="AM6" s="460" t="s">
        <v>54</v>
      </c>
      <c r="AN6" s="461"/>
      <c r="AO6" s="461"/>
      <c r="AP6" s="461"/>
      <c r="AQ6" s="462"/>
      <c r="AR6" s="241"/>
      <c r="AS6" s="460" t="s">
        <v>55</v>
      </c>
      <c r="AT6" s="461"/>
      <c r="AU6" s="461"/>
      <c r="AV6" s="461"/>
      <c r="AW6" s="462"/>
      <c r="AX6" s="241"/>
      <c r="AY6" s="460" t="s">
        <v>56</v>
      </c>
      <c r="AZ6" s="461"/>
      <c r="BA6" s="461"/>
      <c r="BB6" s="461"/>
      <c r="BC6" s="462"/>
      <c r="BD6" s="241"/>
      <c r="BE6" s="460" t="s">
        <v>57</v>
      </c>
      <c r="BF6" s="461"/>
      <c r="BG6" s="461"/>
      <c r="BH6" s="461"/>
      <c r="BI6" s="462"/>
      <c r="BJ6" s="241"/>
      <c r="BK6" s="460" t="s">
        <v>58</v>
      </c>
      <c r="BL6" s="461"/>
      <c r="BM6" s="461"/>
      <c r="BN6" s="461"/>
      <c r="BO6" s="462"/>
      <c r="BP6" s="241"/>
      <c r="BQ6" s="460" t="s">
        <v>59</v>
      </c>
      <c r="BR6" s="461"/>
      <c r="BS6" s="461"/>
      <c r="BT6" s="461"/>
      <c r="BU6" s="462"/>
      <c r="BV6" s="241"/>
      <c r="BW6" s="463" t="s">
        <v>60</v>
      </c>
      <c r="BX6" s="464"/>
      <c r="BY6" s="464"/>
      <c r="BZ6" s="465"/>
      <c r="CA6" s="465"/>
      <c r="CB6" s="243"/>
    </row>
    <row r="7" spans="1:80" s="116" customFormat="1" ht="15" customHeight="1">
      <c r="A7" s="114"/>
      <c r="B7" s="115"/>
      <c r="C7" s="244" t="s">
        <v>103</v>
      </c>
      <c r="D7" s="455" t="s">
        <v>104</v>
      </c>
      <c r="E7" s="456"/>
      <c r="F7" s="458" t="s">
        <v>98</v>
      </c>
      <c r="G7" s="459"/>
      <c r="H7" s="245" t="s">
        <v>99</v>
      </c>
      <c r="I7" s="244" t="s">
        <v>103</v>
      </c>
      <c r="J7" s="455" t="s">
        <v>104</v>
      </c>
      <c r="K7" s="456"/>
      <c r="L7" s="458" t="s">
        <v>98</v>
      </c>
      <c r="M7" s="459"/>
      <c r="N7" s="245" t="s">
        <v>99</v>
      </c>
      <c r="O7" s="244" t="s">
        <v>103</v>
      </c>
      <c r="P7" s="455" t="s">
        <v>104</v>
      </c>
      <c r="Q7" s="456"/>
      <c r="R7" s="458" t="s">
        <v>98</v>
      </c>
      <c r="S7" s="459"/>
      <c r="T7" s="245" t="s">
        <v>99</v>
      </c>
      <c r="U7" s="244" t="s">
        <v>103</v>
      </c>
      <c r="V7" s="455" t="s">
        <v>104</v>
      </c>
      <c r="W7" s="456"/>
      <c r="X7" s="458" t="s">
        <v>98</v>
      </c>
      <c r="Y7" s="459"/>
      <c r="Z7" s="245" t="s">
        <v>99</v>
      </c>
      <c r="AA7" s="244" t="s">
        <v>103</v>
      </c>
      <c r="AB7" s="455" t="s">
        <v>104</v>
      </c>
      <c r="AC7" s="456"/>
      <c r="AD7" s="458" t="s">
        <v>98</v>
      </c>
      <c r="AE7" s="459"/>
      <c r="AF7" s="245" t="s">
        <v>99</v>
      </c>
      <c r="AG7" s="244" t="s">
        <v>103</v>
      </c>
      <c r="AH7" s="455" t="s">
        <v>104</v>
      </c>
      <c r="AI7" s="456"/>
      <c r="AJ7" s="458" t="s">
        <v>98</v>
      </c>
      <c r="AK7" s="459"/>
      <c r="AL7" s="245" t="s">
        <v>99</v>
      </c>
      <c r="AM7" s="244" t="s">
        <v>103</v>
      </c>
      <c r="AN7" s="455" t="s">
        <v>104</v>
      </c>
      <c r="AO7" s="456"/>
      <c r="AP7" s="458" t="s">
        <v>98</v>
      </c>
      <c r="AQ7" s="459"/>
      <c r="AR7" s="245" t="s">
        <v>99</v>
      </c>
      <c r="AS7" s="244" t="s">
        <v>103</v>
      </c>
      <c r="AT7" s="455" t="s">
        <v>104</v>
      </c>
      <c r="AU7" s="456"/>
      <c r="AV7" s="458" t="s">
        <v>98</v>
      </c>
      <c r="AW7" s="459"/>
      <c r="AX7" s="245" t="s">
        <v>99</v>
      </c>
      <c r="AY7" s="244" t="s">
        <v>103</v>
      </c>
      <c r="AZ7" s="455" t="s">
        <v>104</v>
      </c>
      <c r="BA7" s="456"/>
      <c r="BB7" s="458" t="s">
        <v>98</v>
      </c>
      <c r="BC7" s="459"/>
      <c r="BD7" s="245" t="s">
        <v>99</v>
      </c>
      <c r="BE7" s="244" t="s">
        <v>103</v>
      </c>
      <c r="BF7" s="455" t="s">
        <v>104</v>
      </c>
      <c r="BG7" s="456"/>
      <c r="BH7" s="458" t="s">
        <v>98</v>
      </c>
      <c r="BI7" s="459"/>
      <c r="BJ7" s="245" t="s">
        <v>99</v>
      </c>
      <c r="BK7" s="244" t="s">
        <v>103</v>
      </c>
      <c r="BL7" s="455" t="s">
        <v>104</v>
      </c>
      <c r="BM7" s="456"/>
      <c r="BN7" s="458" t="s">
        <v>98</v>
      </c>
      <c r="BO7" s="459"/>
      <c r="BP7" s="245" t="s">
        <v>99</v>
      </c>
      <c r="BQ7" s="244" t="s">
        <v>103</v>
      </c>
      <c r="BR7" s="455" t="s">
        <v>104</v>
      </c>
      <c r="BS7" s="456"/>
      <c r="BT7" s="458" t="s">
        <v>98</v>
      </c>
      <c r="BU7" s="459"/>
      <c r="BV7" s="245" t="s">
        <v>99</v>
      </c>
      <c r="BW7" s="244" t="s">
        <v>103</v>
      </c>
      <c r="BX7" s="455" t="s">
        <v>104</v>
      </c>
      <c r="BY7" s="456"/>
      <c r="BZ7" s="457" t="s">
        <v>98</v>
      </c>
      <c r="CA7" s="457"/>
      <c r="CB7" s="246" t="s">
        <v>99</v>
      </c>
    </row>
    <row r="8" spans="1:81" ht="25.5">
      <c r="A8" s="198"/>
      <c r="B8" s="199"/>
      <c r="C8" s="200" t="s">
        <v>16</v>
      </c>
      <c r="D8" s="117" t="s">
        <v>16</v>
      </c>
      <c r="E8" s="117" t="s">
        <v>17</v>
      </c>
      <c r="F8" s="201" t="s">
        <v>61</v>
      </c>
      <c r="G8" s="149" t="s">
        <v>20</v>
      </c>
      <c r="H8" s="247" t="s">
        <v>100</v>
      </c>
      <c r="I8" s="202" t="s">
        <v>16</v>
      </c>
      <c r="J8" s="117" t="s">
        <v>16</v>
      </c>
      <c r="K8" s="117" t="s">
        <v>17</v>
      </c>
      <c r="L8" s="201" t="s">
        <v>61</v>
      </c>
      <c r="M8" s="149" t="s">
        <v>20</v>
      </c>
      <c r="N8" s="247" t="s">
        <v>100</v>
      </c>
      <c r="O8" s="200" t="s">
        <v>16</v>
      </c>
      <c r="P8" s="117" t="s">
        <v>16</v>
      </c>
      <c r="Q8" s="117" t="s">
        <v>17</v>
      </c>
      <c r="R8" s="201" t="s">
        <v>61</v>
      </c>
      <c r="S8" s="149" t="s">
        <v>20</v>
      </c>
      <c r="T8" s="247" t="s">
        <v>100</v>
      </c>
      <c r="U8" s="200" t="s">
        <v>16</v>
      </c>
      <c r="V8" s="117" t="s">
        <v>16</v>
      </c>
      <c r="W8" s="117" t="s">
        <v>17</v>
      </c>
      <c r="X8" s="201" t="s">
        <v>61</v>
      </c>
      <c r="Y8" s="149" t="s">
        <v>20</v>
      </c>
      <c r="Z8" s="247" t="s">
        <v>100</v>
      </c>
      <c r="AA8" s="200" t="s">
        <v>16</v>
      </c>
      <c r="AB8" s="117" t="s">
        <v>16</v>
      </c>
      <c r="AC8" s="117" t="s">
        <v>17</v>
      </c>
      <c r="AD8" s="201" t="s">
        <v>61</v>
      </c>
      <c r="AE8" s="149" t="s">
        <v>20</v>
      </c>
      <c r="AF8" s="247" t="s">
        <v>100</v>
      </c>
      <c r="AG8" s="200" t="s">
        <v>16</v>
      </c>
      <c r="AH8" s="117" t="s">
        <v>16</v>
      </c>
      <c r="AI8" s="117" t="s">
        <v>17</v>
      </c>
      <c r="AJ8" s="201" t="s">
        <v>61</v>
      </c>
      <c r="AK8" s="149" t="s">
        <v>20</v>
      </c>
      <c r="AL8" s="247" t="s">
        <v>100</v>
      </c>
      <c r="AM8" s="200" t="s">
        <v>16</v>
      </c>
      <c r="AN8" s="117" t="s">
        <v>16</v>
      </c>
      <c r="AO8" s="117" t="s">
        <v>17</v>
      </c>
      <c r="AP8" s="201" t="s">
        <v>61</v>
      </c>
      <c r="AQ8" s="149" t="s">
        <v>20</v>
      </c>
      <c r="AR8" s="247" t="s">
        <v>100</v>
      </c>
      <c r="AS8" s="200" t="s">
        <v>16</v>
      </c>
      <c r="AT8" s="117" t="s">
        <v>16</v>
      </c>
      <c r="AU8" s="117" t="s">
        <v>17</v>
      </c>
      <c r="AV8" s="201" t="s">
        <v>61</v>
      </c>
      <c r="AW8" s="149" t="s">
        <v>20</v>
      </c>
      <c r="AX8" s="247" t="s">
        <v>100</v>
      </c>
      <c r="AY8" s="200" t="s">
        <v>16</v>
      </c>
      <c r="AZ8" s="117" t="s">
        <v>16</v>
      </c>
      <c r="BA8" s="117" t="s">
        <v>17</v>
      </c>
      <c r="BB8" s="201" t="s">
        <v>61</v>
      </c>
      <c r="BC8" s="149" t="s">
        <v>20</v>
      </c>
      <c r="BD8" s="247" t="s">
        <v>100</v>
      </c>
      <c r="BE8" s="200" t="s">
        <v>16</v>
      </c>
      <c r="BF8" s="117" t="s">
        <v>16</v>
      </c>
      <c r="BG8" s="117" t="s">
        <v>17</v>
      </c>
      <c r="BH8" s="201" t="s">
        <v>61</v>
      </c>
      <c r="BI8" s="149" t="s">
        <v>20</v>
      </c>
      <c r="BJ8" s="247" t="s">
        <v>100</v>
      </c>
      <c r="BK8" s="200" t="s">
        <v>16</v>
      </c>
      <c r="BL8" s="117" t="s">
        <v>16</v>
      </c>
      <c r="BM8" s="117" t="s">
        <v>17</v>
      </c>
      <c r="BN8" s="201" t="s">
        <v>61</v>
      </c>
      <c r="BO8" s="149" t="s">
        <v>20</v>
      </c>
      <c r="BP8" s="247" t="s">
        <v>100</v>
      </c>
      <c r="BQ8" s="200" t="s">
        <v>16</v>
      </c>
      <c r="BR8" s="117" t="s">
        <v>16</v>
      </c>
      <c r="BS8" s="117" t="s">
        <v>17</v>
      </c>
      <c r="BT8" s="201" t="s">
        <v>61</v>
      </c>
      <c r="BU8" s="149" t="s">
        <v>20</v>
      </c>
      <c r="BV8" s="247" t="s">
        <v>100</v>
      </c>
      <c r="BW8" s="200" t="s">
        <v>16</v>
      </c>
      <c r="BX8" s="117" t="s">
        <v>16</v>
      </c>
      <c r="BY8" s="117" t="s">
        <v>17</v>
      </c>
      <c r="BZ8" s="201" t="s">
        <v>61</v>
      </c>
      <c r="CA8" s="201" t="s">
        <v>20</v>
      </c>
      <c r="CB8" s="248" t="s">
        <v>100</v>
      </c>
      <c r="CC8" s="249"/>
    </row>
    <row r="9" spans="1:80" s="209" customFormat="1" ht="12.75">
      <c r="A9" s="203" t="s">
        <v>62</v>
      </c>
      <c r="B9" s="204"/>
      <c r="C9" s="205">
        <f>SUM(C10:C18)</f>
        <v>133310.4</v>
      </c>
      <c r="D9" s="206">
        <f>SUM(D10:D18)</f>
        <v>25226</v>
      </c>
      <c r="E9" s="207">
        <f>SUM(E10:E18)</f>
        <v>19018.600000000002</v>
      </c>
      <c r="F9" s="206">
        <f>E9-D9</f>
        <v>-6207.399999999998</v>
      </c>
      <c r="G9" s="208">
        <f aca="true" t="shared" si="0" ref="G9:G34">E9/D9%</f>
        <v>75.3928486482201</v>
      </c>
      <c r="H9" s="250">
        <f aca="true" t="shared" si="1" ref="H9:H16">E9/C9%</f>
        <v>14.266403821457292</v>
      </c>
      <c r="I9" s="207">
        <f>SUM(I10:I18)</f>
        <v>4228.8</v>
      </c>
      <c r="J9" s="206">
        <f>SUM(J10:J18)</f>
        <v>511.8</v>
      </c>
      <c r="K9" s="207">
        <f>SUM(K10:K18)</f>
        <v>321.30000000000007</v>
      </c>
      <c r="L9" s="206">
        <f aca="true" t="shared" si="2" ref="L9:L33">K9-J9</f>
        <v>-190.49999999999994</v>
      </c>
      <c r="M9" s="208">
        <f aca="true" t="shared" si="3" ref="M9:M26">K9/J9%</f>
        <v>62.778429073856984</v>
      </c>
      <c r="N9" s="250">
        <f>K9/I9%</f>
        <v>7.597900113507379</v>
      </c>
      <c r="O9" s="205">
        <f>SUM(O10:O18)</f>
        <v>5763.8</v>
      </c>
      <c r="P9" s="206">
        <f>SUM(P10:P18)</f>
        <v>2809.5</v>
      </c>
      <c r="Q9" s="207">
        <f>SUM(Q10:Q18)</f>
        <v>2577.8</v>
      </c>
      <c r="R9" s="206">
        <f aca="true" t="shared" si="4" ref="R9:R33">Q9-P9</f>
        <v>-231.69999999999982</v>
      </c>
      <c r="S9" s="208">
        <f aca="true" t="shared" si="5" ref="S9:S17">Q9/P9%</f>
        <v>91.75298095746575</v>
      </c>
      <c r="T9" s="250">
        <f>Q9/O9%</f>
        <v>44.72396682744023</v>
      </c>
      <c r="U9" s="205">
        <f>SUM(U10:U18)</f>
        <v>9043.9</v>
      </c>
      <c r="V9" s="206">
        <f>SUM(V10:V18)</f>
        <v>1521.2000000000003</v>
      </c>
      <c r="W9" s="207">
        <f>SUM(W10:W18)</f>
        <v>1280.2</v>
      </c>
      <c r="X9" s="206">
        <f aca="true" t="shared" si="6" ref="X9:X33">W9-V9</f>
        <v>-241.00000000000023</v>
      </c>
      <c r="Y9" s="208">
        <f aca="true" t="shared" si="7" ref="Y9:Y19">W9/V9%</f>
        <v>84.15724428083091</v>
      </c>
      <c r="Z9" s="250">
        <f>W9/U9%</f>
        <v>14.155397560786831</v>
      </c>
      <c r="AA9" s="205">
        <f>SUM(AA10:AA18)</f>
        <v>5765.2</v>
      </c>
      <c r="AB9" s="206">
        <f>SUM(AB10:AB18)</f>
        <v>490.99999999999994</v>
      </c>
      <c r="AC9" s="206">
        <f>SUM(AC10:AC18)</f>
        <v>420.8</v>
      </c>
      <c r="AD9" s="206">
        <f aca="true" t="shared" si="8" ref="AD9:AD33">AC9-AB9</f>
        <v>-70.19999999999993</v>
      </c>
      <c r="AE9" s="208">
        <f aca="true" t="shared" si="9" ref="AE9:AE19">AC9/AB9%</f>
        <v>85.70264765784115</v>
      </c>
      <c r="AF9" s="250">
        <f>AC9/AA9%</f>
        <v>7.298966211059461</v>
      </c>
      <c r="AG9" s="205">
        <f>SUM(AG10:AG18)</f>
        <v>3993.3</v>
      </c>
      <c r="AH9" s="206">
        <f>SUM(AH10:AH18)</f>
        <v>524.7</v>
      </c>
      <c r="AI9" s="207">
        <f>SUM(AI10:AI18)</f>
        <v>591.6</v>
      </c>
      <c r="AJ9" s="206">
        <f aca="true" t="shared" si="10" ref="AJ9:AJ33">AI9-AH9</f>
        <v>66.89999999999998</v>
      </c>
      <c r="AK9" s="208">
        <f aca="true" t="shared" si="11" ref="AK9:AK17">AI9/AH9%</f>
        <v>112.75014293882217</v>
      </c>
      <c r="AL9" s="250">
        <f>AI9/AG9%</f>
        <v>14.814814814814815</v>
      </c>
      <c r="AM9" s="205">
        <f>SUM(AM10:AM18)</f>
        <v>5238.599999999999</v>
      </c>
      <c r="AN9" s="206">
        <f>SUM(AN10:AN18)</f>
        <v>1371.1000000000001</v>
      </c>
      <c r="AO9" s="207">
        <f>SUM(AO10:AO18)</f>
        <v>878.6999999999999</v>
      </c>
      <c r="AP9" s="206">
        <f aca="true" t="shared" si="12" ref="AP9:AP33">AO9-AN9</f>
        <v>-492.4000000000002</v>
      </c>
      <c r="AQ9" s="208">
        <f aca="true" t="shared" si="13" ref="AQ9:AQ17">AO9/AN9%</f>
        <v>64.08722923200348</v>
      </c>
      <c r="AR9" s="250">
        <f>AO9/AM9%</f>
        <v>16.773565456419654</v>
      </c>
      <c r="AS9" s="205">
        <f>SUM(AS10:AS18)</f>
        <v>3610.2999999999997</v>
      </c>
      <c r="AT9" s="206">
        <f>SUM(AT10:AT18)</f>
        <v>542.5</v>
      </c>
      <c r="AU9" s="207">
        <f>SUM(AU10:AU18)</f>
        <v>365.79999999999995</v>
      </c>
      <c r="AV9" s="206">
        <f aca="true" t="shared" si="14" ref="AV9:AV33">AU9-AT9</f>
        <v>-176.70000000000005</v>
      </c>
      <c r="AW9" s="208">
        <f aca="true" t="shared" si="15" ref="AW9:AW17">AU9/AT9%</f>
        <v>67.42857142857142</v>
      </c>
      <c r="AX9" s="250">
        <f>AU9/AS9%</f>
        <v>10.132121984322632</v>
      </c>
      <c r="AY9" s="205">
        <f>SUM(AY10:AY18)</f>
        <v>8131.6</v>
      </c>
      <c r="AZ9" s="206">
        <f>SUM(AZ10:AZ18)</f>
        <v>1054.5000000000002</v>
      </c>
      <c r="BA9" s="207">
        <f>SUM(BA10:BA18)</f>
        <v>879.4</v>
      </c>
      <c r="BB9" s="206">
        <f aca="true" t="shared" si="16" ref="BB9:BB28">BA9-AZ9</f>
        <v>-175.10000000000025</v>
      </c>
      <c r="BC9" s="208">
        <f>BA9/AZ9%</f>
        <v>83.39497392128969</v>
      </c>
      <c r="BD9" s="250">
        <f>BA9/AY9%</f>
        <v>10.814599832751242</v>
      </c>
      <c r="BE9" s="205">
        <f>SUM(BE10:BE18)</f>
        <v>2013.4</v>
      </c>
      <c r="BF9" s="206">
        <f>SUM(BF10:BF18)</f>
        <v>149.9</v>
      </c>
      <c r="BG9" s="207">
        <f>SUM(BG10:BG18)</f>
        <v>102.9</v>
      </c>
      <c r="BH9" s="206">
        <f aca="true" t="shared" si="17" ref="BH9:BH32">BG9-BF9</f>
        <v>-47</v>
      </c>
      <c r="BI9" s="208">
        <f aca="true" t="shared" si="18" ref="BI9:BI17">BG9/BF9%</f>
        <v>68.6457638425617</v>
      </c>
      <c r="BJ9" s="250">
        <f>BG9/BE9%</f>
        <v>5.110757921923115</v>
      </c>
      <c r="BK9" s="205">
        <f>SUM(BK10:BK18)</f>
        <v>3843.9</v>
      </c>
      <c r="BL9" s="206">
        <f>SUM(BL10:BL18)</f>
        <v>536.4</v>
      </c>
      <c r="BM9" s="207">
        <f>SUM(BM10:BM18)</f>
        <v>403.3</v>
      </c>
      <c r="BN9" s="206">
        <f aca="true" t="shared" si="19" ref="BN9:BN32">BM9-BL9</f>
        <v>-133.09999999999997</v>
      </c>
      <c r="BO9" s="208">
        <f aca="true" t="shared" si="20" ref="BO9:BO17">BM9/BL9%</f>
        <v>75.18642803877704</v>
      </c>
      <c r="BP9" s="250">
        <f>BM9/BK9%</f>
        <v>10.491948281693073</v>
      </c>
      <c r="BQ9" s="205">
        <f>SUM(BQ10:BQ18)</f>
        <v>14417</v>
      </c>
      <c r="BR9" s="206">
        <f>SUM(BR10:BR18)</f>
        <v>2705.6</v>
      </c>
      <c r="BS9" s="207">
        <f>SUM(BS10:BS18)</f>
        <v>2579.8</v>
      </c>
      <c r="BT9" s="206">
        <f>BS9-BR9</f>
        <v>-125.79999999999973</v>
      </c>
      <c r="BU9" s="208">
        <f aca="true" t="shared" si="21" ref="BU9:BU17">BS9/BR9%</f>
        <v>95.35038438793615</v>
      </c>
      <c r="BV9" s="250">
        <f>BS9/BQ9%</f>
        <v>17.89415273635292</v>
      </c>
      <c r="BW9" s="205">
        <f>C9+I9+O9+U9+AA9+AG9+AM9+AS9+AY9+BE9+BK9+BQ9</f>
        <v>199360.19999999995</v>
      </c>
      <c r="BX9" s="206">
        <f>D9+J9+P9+V9+AB9+AH9+AN9+AT9+AZ9+BF9+BL9+BR9</f>
        <v>37444.200000000004</v>
      </c>
      <c r="BY9" s="206">
        <f>E9+K9+Q9+W9+AC9+AI9+AO9+AU9+BA9+BG9+BM9+BS9</f>
        <v>29420.2</v>
      </c>
      <c r="BZ9" s="206">
        <f>BY9-BX9</f>
        <v>-8024.000000000004</v>
      </c>
      <c r="CA9" s="206">
        <f>BY9/BX9%</f>
        <v>78.57077998728774</v>
      </c>
      <c r="CB9" s="251">
        <f>BY9/BW9%</f>
        <v>14.75730863030836</v>
      </c>
    </row>
    <row r="10" spans="1:81" ht="12.75">
      <c r="A10" s="118" t="s">
        <v>63</v>
      </c>
      <c r="B10" s="119"/>
      <c r="C10" s="210">
        <v>62155.6</v>
      </c>
      <c r="D10" s="120">
        <v>11756.6</v>
      </c>
      <c r="E10" s="211">
        <v>7764.6</v>
      </c>
      <c r="F10" s="212">
        <f aca="true" t="shared" si="22" ref="F10:F32">E10-D10</f>
        <v>-3992</v>
      </c>
      <c r="G10" s="293">
        <f t="shared" si="0"/>
        <v>66.0446047326608</v>
      </c>
      <c r="H10" s="252">
        <f t="shared" si="1"/>
        <v>12.492197002361815</v>
      </c>
      <c r="I10" s="213">
        <v>776</v>
      </c>
      <c r="J10" s="120">
        <v>160</v>
      </c>
      <c r="K10" s="211">
        <v>76.9</v>
      </c>
      <c r="L10" s="212">
        <f t="shared" si="2"/>
        <v>-83.1</v>
      </c>
      <c r="M10" s="253">
        <f t="shared" si="3"/>
        <v>48.0625</v>
      </c>
      <c r="N10" s="252">
        <f>K10/I10%</f>
        <v>9.909793814432991</v>
      </c>
      <c r="O10" s="210">
        <v>1747.4</v>
      </c>
      <c r="P10" s="120">
        <v>338</v>
      </c>
      <c r="Q10" s="211">
        <v>191</v>
      </c>
      <c r="R10" s="212">
        <f t="shared" si="4"/>
        <v>-147</v>
      </c>
      <c r="S10" s="253">
        <f>Q10/P10%</f>
        <v>56.50887573964497</v>
      </c>
      <c r="T10" s="252">
        <f>Q10/O10%</f>
        <v>10.93052535195147</v>
      </c>
      <c r="U10" s="210">
        <v>5395.8</v>
      </c>
      <c r="V10" s="120">
        <v>1350</v>
      </c>
      <c r="W10" s="211">
        <v>1009.4</v>
      </c>
      <c r="X10" s="212">
        <f t="shared" si="6"/>
        <v>-340.6</v>
      </c>
      <c r="Y10" s="253">
        <f t="shared" si="7"/>
        <v>74.77037037037037</v>
      </c>
      <c r="Z10" s="252">
        <f>W10/U10%</f>
        <v>18.70714259238667</v>
      </c>
      <c r="AA10" s="210">
        <v>1138.1</v>
      </c>
      <c r="AB10" s="120">
        <v>179.6</v>
      </c>
      <c r="AC10" s="211">
        <v>96.7</v>
      </c>
      <c r="AD10" s="212">
        <f t="shared" si="8"/>
        <v>-82.89999999999999</v>
      </c>
      <c r="AE10" s="253">
        <f t="shared" si="9"/>
        <v>53.84187082405345</v>
      </c>
      <c r="AF10" s="252">
        <f>AC10/AA10%</f>
        <v>8.496617168965821</v>
      </c>
      <c r="AG10" s="210">
        <v>1154</v>
      </c>
      <c r="AH10" s="120">
        <v>249</v>
      </c>
      <c r="AI10" s="211">
        <v>203.3</v>
      </c>
      <c r="AJ10" s="212">
        <f t="shared" si="10"/>
        <v>-45.69999999999999</v>
      </c>
      <c r="AK10" s="253">
        <f t="shared" si="11"/>
        <v>81.64658634538152</v>
      </c>
      <c r="AL10" s="252">
        <f>AI10/AG10%</f>
        <v>17.616984402079726</v>
      </c>
      <c r="AM10" s="210">
        <v>654.9</v>
      </c>
      <c r="AN10" s="120">
        <v>86.5</v>
      </c>
      <c r="AO10" s="211">
        <v>44.8</v>
      </c>
      <c r="AP10" s="212">
        <f t="shared" si="12"/>
        <v>-41.7</v>
      </c>
      <c r="AQ10" s="253">
        <f t="shared" si="13"/>
        <v>51.79190751445086</v>
      </c>
      <c r="AR10" s="252">
        <f>AO10/AM10%</f>
        <v>6.840739044128875</v>
      </c>
      <c r="AS10" s="210">
        <v>744.9</v>
      </c>
      <c r="AT10" s="120">
        <v>225</v>
      </c>
      <c r="AU10" s="211">
        <v>66.5</v>
      </c>
      <c r="AV10" s="212">
        <f t="shared" si="14"/>
        <v>-158.5</v>
      </c>
      <c r="AW10" s="253">
        <f t="shared" si="15"/>
        <v>29.555555555555557</v>
      </c>
      <c r="AX10" s="252">
        <f>AU10/AS10%</f>
        <v>8.927372801718352</v>
      </c>
      <c r="AY10" s="210">
        <v>1573.5</v>
      </c>
      <c r="AZ10" s="120">
        <v>456.1</v>
      </c>
      <c r="BA10" s="211">
        <v>307.1</v>
      </c>
      <c r="BB10" s="212">
        <f t="shared" si="16"/>
        <v>-149</v>
      </c>
      <c r="BC10" s="253">
        <f>BA10/AZ10%</f>
        <v>67.33172549879413</v>
      </c>
      <c r="BD10" s="252">
        <f>BA10/AY10%</f>
        <v>19.51700031776295</v>
      </c>
      <c r="BE10" s="210">
        <v>464.5</v>
      </c>
      <c r="BF10" s="120">
        <v>66.3</v>
      </c>
      <c r="BG10" s="211">
        <v>39.1</v>
      </c>
      <c r="BH10" s="212">
        <f t="shared" si="17"/>
        <v>-27.199999999999996</v>
      </c>
      <c r="BI10" s="253">
        <f t="shared" si="18"/>
        <v>58.974358974358985</v>
      </c>
      <c r="BJ10" s="252">
        <f>BG10/BE10%</f>
        <v>8.417653390742736</v>
      </c>
      <c r="BK10" s="210">
        <v>1210</v>
      </c>
      <c r="BL10" s="120">
        <v>209</v>
      </c>
      <c r="BM10" s="211">
        <v>126.1</v>
      </c>
      <c r="BN10" s="212">
        <f t="shared" si="19"/>
        <v>-82.9</v>
      </c>
      <c r="BO10" s="253">
        <f t="shared" si="20"/>
        <v>60.334928229665074</v>
      </c>
      <c r="BP10" s="252">
        <f>BM10/BK10%</f>
        <v>10.421487603305785</v>
      </c>
      <c r="BQ10" s="210">
        <v>3495.3</v>
      </c>
      <c r="BR10" s="120">
        <v>634.8</v>
      </c>
      <c r="BS10" s="211">
        <v>414.3</v>
      </c>
      <c r="BT10" s="212">
        <f>BS10-BR10</f>
        <v>-220.49999999999994</v>
      </c>
      <c r="BU10" s="253">
        <f t="shared" si="21"/>
        <v>65.26465028355388</v>
      </c>
      <c r="BV10" s="252">
        <f>BS10/BQ10%</f>
        <v>11.853059823191142</v>
      </c>
      <c r="BW10" s="214">
        <f aca="true" t="shared" si="23" ref="BW10:BY17">C10+I10+O10+U10+AA10+AG10+AM10+AS10+AY10+BE10+BK10+BQ10</f>
        <v>80510</v>
      </c>
      <c r="BX10" s="146">
        <f t="shared" si="23"/>
        <v>15710.9</v>
      </c>
      <c r="BY10" s="146">
        <f>E10+K10+Q10+W10+AC10+AI10+AO10+AU10+BA10+BG10+BM10+BS10</f>
        <v>10339.8</v>
      </c>
      <c r="BZ10" s="212">
        <f>BY10-BX10</f>
        <v>-5371.1</v>
      </c>
      <c r="CA10" s="212">
        <f>BY10/BX10%</f>
        <v>65.81290696268195</v>
      </c>
      <c r="CB10" s="254">
        <f>BY10/BW10%</f>
        <v>12.842876661284311</v>
      </c>
      <c r="CC10" s="255"/>
    </row>
    <row r="11" spans="1:81" ht="12.75">
      <c r="A11" s="118" t="s">
        <v>64</v>
      </c>
      <c r="B11" s="119"/>
      <c r="C11" s="210">
        <v>2742.7</v>
      </c>
      <c r="D11" s="120">
        <v>685.5</v>
      </c>
      <c r="E11" s="211">
        <v>405.2</v>
      </c>
      <c r="F11" s="212">
        <f t="shared" si="22"/>
        <v>-280.3</v>
      </c>
      <c r="G11" s="293">
        <f t="shared" si="0"/>
        <v>59.110138584974464</v>
      </c>
      <c r="H11" s="252">
        <f t="shared" si="1"/>
        <v>14.773763080176469</v>
      </c>
      <c r="I11" s="213"/>
      <c r="J11" s="120"/>
      <c r="K11" s="211"/>
      <c r="L11" s="212">
        <f t="shared" si="2"/>
        <v>0</v>
      </c>
      <c r="M11" s="253"/>
      <c r="N11" s="252"/>
      <c r="O11" s="210">
        <v>0</v>
      </c>
      <c r="P11" s="120"/>
      <c r="Q11" s="211"/>
      <c r="R11" s="212">
        <f t="shared" si="4"/>
        <v>0</v>
      </c>
      <c r="S11" s="253"/>
      <c r="T11" s="252"/>
      <c r="U11" s="210"/>
      <c r="V11" s="120"/>
      <c r="W11" s="211"/>
      <c r="X11" s="212"/>
      <c r="Y11" s="253"/>
      <c r="Z11" s="252"/>
      <c r="AA11" s="210"/>
      <c r="AB11" s="120"/>
      <c r="AC11" s="211"/>
      <c r="AD11" s="212"/>
      <c r="AE11" s="253"/>
      <c r="AF11" s="252"/>
      <c r="AG11" s="210"/>
      <c r="AH11" s="120"/>
      <c r="AI11" s="211"/>
      <c r="AJ11" s="212">
        <f t="shared" si="10"/>
        <v>0</v>
      </c>
      <c r="AK11" s="253"/>
      <c r="AL11" s="252"/>
      <c r="AM11" s="210"/>
      <c r="AN11" s="120"/>
      <c r="AO11" s="211"/>
      <c r="AP11" s="212"/>
      <c r="AQ11" s="253"/>
      <c r="AR11" s="252"/>
      <c r="AS11" s="210"/>
      <c r="AT11" s="120"/>
      <c r="AU11" s="211"/>
      <c r="AV11" s="212">
        <f t="shared" si="14"/>
        <v>0</v>
      </c>
      <c r="AW11" s="253"/>
      <c r="AX11" s="252"/>
      <c r="AY11" s="210"/>
      <c r="AZ11" s="120"/>
      <c r="BA11" s="211"/>
      <c r="BB11" s="212">
        <f t="shared" si="16"/>
        <v>0</v>
      </c>
      <c r="BC11" s="253"/>
      <c r="BD11" s="252"/>
      <c r="BE11" s="210"/>
      <c r="BF11" s="120"/>
      <c r="BG11" s="211"/>
      <c r="BH11" s="212"/>
      <c r="BI11" s="253"/>
      <c r="BJ11" s="252"/>
      <c r="BK11" s="210"/>
      <c r="BL11" s="120"/>
      <c r="BM11" s="211"/>
      <c r="BN11" s="212"/>
      <c r="BO11" s="253"/>
      <c r="BP11" s="252"/>
      <c r="BQ11" s="210">
        <v>1017</v>
      </c>
      <c r="BR11" s="120">
        <v>251.3</v>
      </c>
      <c r="BS11" s="211">
        <v>150.3</v>
      </c>
      <c r="BT11" s="212">
        <f>BS11-BR11</f>
        <v>-101</v>
      </c>
      <c r="BU11" s="253">
        <f t="shared" si="21"/>
        <v>59.808993235177084</v>
      </c>
      <c r="BV11" s="252">
        <f>BS11/BQ11%</f>
        <v>14.778761061946904</v>
      </c>
      <c r="BW11" s="214">
        <f t="shared" si="23"/>
        <v>3759.7</v>
      </c>
      <c r="BX11" s="146">
        <f t="shared" si="23"/>
        <v>936.8</v>
      </c>
      <c r="BY11" s="146">
        <f t="shared" si="23"/>
        <v>555.5</v>
      </c>
      <c r="BZ11" s="212">
        <f>BY11-BX11</f>
        <v>-381.29999999999995</v>
      </c>
      <c r="CA11" s="212">
        <f>BY11/BX11%</f>
        <v>59.29760888129803</v>
      </c>
      <c r="CB11" s="254">
        <f>BY11/BW11%</f>
        <v>14.77511503577413</v>
      </c>
      <c r="CC11" s="255"/>
    </row>
    <row r="12" spans="1:81" ht="24.75" customHeight="1" hidden="1">
      <c r="A12" s="121" t="s">
        <v>24</v>
      </c>
      <c r="B12" s="119"/>
      <c r="C12" s="210"/>
      <c r="D12" s="120"/>
      <c r="E12" s="211"/>
      <c r="F12" s="212">
        <f t="shared" si="22"/>
        <v>0</v>
      </c>
      <c r="G12" s="293" t="e">
        <f t="shared" si="0"/>
        <v>#DIV/0!</v>
      </c>
      <c r="H12" s="252" t="e">
        <f t="shared" si="1"/>
        <v>#DIV/0!</v>
      </c>
      <c r="I12" s="213"/>
      <c r="J12" s="120"/>
      <c r="K12" s="211"/>
      <c r="L12" s="212">
        <f t="shared" si="2"/>
        <v>0</v>
      </c>
      <c r="M12" s="253" t="e">
        <f t="shared" si="3"/>
        <v>#DIV/0!</v>
      </c>
      <c r="N12" s="252" t="e">
        <f aca="true" t="shared" si="24" ref="N12:N34">K12/I12%</f>
        <v>#DIV/0!</v>
      </c>
      <c r="O12" s="210"/>
      <c r="P12" s="120"/>
      <c r="Q12" s="211"/>
      <c r="R12" s="212">
        <f t="shared" si="4"/>
        <v>0</v>
      </c>
      <c r="S12" s="253" t="e">
        <f t="shared" si="5"/>
        <v>#DIV/0!</v>
      </c>
      <c r="T12" s="252" t="e">
        <f aca="true" t="shared" si="25" ref="T12:T34">Q12/O12%</f>
        <v>#DIV/0!</v>
      </c>
      <c r="U12" s="210"/>
      <c r="V12" s="120"/>
      <c r="W12" s="211"/>
      <c r="X12" s="212">
        <f t="shared" si="6"/>
        <v>0</v>
      </c>
      <c r="Y12" s="253"/>
      <c r="Z12" s="252"/>
      <c r="AA12" s="210"/>
      <c r="AB12" s="120"/>
      <c r="AC12" s="211"/>
      <c r="AD12" s="212">
        <f t="shared" si="8"/>
        <v>0</v>
      </c>
      <c r="AE12" s="253"/>
      <c r="AF12" s="252" t="e">
        <f>AC12/AA12%</f>
        <v>#DIV/0!</v>
      </c>
      <c r="AG12" s="210"/>
      <c r="AH12" s="120"/>
      <c r="AI12" s="211"/>
      <c r="AJ12" s="212">
        <f t="shared" si="10"/>
        <v>0</v>
      </c>
      <c r="AK12" s="253" t="e">
        <f t="shared" si="11"/>
        <v>#DIV/0!</v>
      </c>
      <c r="AL12" s="252" t="e">
        <f aca="true" t="shared" si="26" ref="AL12:AL34">AI12/AG12%</f>
        <v>#DIV/0!</v>
      </c>
      <c r="AM12" s="210"/>
      <c r="AN12" s="120"/>
      <c r="AO12" s="211"/>
      <c r="AP12" s="212">
        <f t="shared" si="12"/>
        <v>0</v>
      </c>
      <c r="AQ12" s="253" t="e">
        <f t="shared" si="13"/>
        <v>#DIV/0!</v>
      </c>
      <c r="AR12" s="252" t="e">
        <f aca="true" t="shared" si="27" ref="AR12:AR34">AO12/AM12%</f>
        <v>#DIV/0!</v>
      </c>
      <c r="AS12" s="210"/>
      <c r="AT12" s="120"/>
      <c r="AU12" s="211"/>
      <c r="AV12" s="212">
        <f t="shared" si="14"/>
        <v>0</v>
      </c>
      <c r="AW12" s="253" t="e">
        <f t="shared" si="15"/>
        <v>#DIV/0!</v>
      </c>
      <c r="AX12" s="252" t="e">
        <f aca="true" t="shared" si="28" ref="AX12:AX34">AU12/AS12%</f>
        <v>#DIV/0!</v>
      </c>
      <c r="AY12" s="210"/>
      <c r="AZ12" s="120"/>
      <c r="BA12" s="211"/>
      <c r="BB12" s="212">
        <f t="shared" si="16"/>
        <v>0</v>
      </c>
      <c r="BC12" s="253" t="e">
        <f>BA12/AZ12%</f>
        <v>#DIV/0!</v>
      </c>
      <c r="BD12" s="252" t="e">
        <f aca="true" t="shared" si="29" ref="BD12:BD34">BA12/AY12%</f>
        <v>#DIV/0!</v>
      </c>
      <c r="BE12" s="210"/>
      <c r="BF12" s="120"/>
      <c r="BG12" s="211"/>
      <c r="BH12" s="212">
        <f t="shared" si="17"/>
        <v>0</v>
      </c>
      <c r="BI12" s="253" t="e">
        <f t="shared" si="18"/>
        <v>#DIV/0!</v>
      </c>
      <c r="BJ12" s="252" t="e">
        <f aca="true" t="shared" si="30" ref="BJ12:BJ34">BG12/BE12%</f>
        <v>#DIV/0!</v>
      </c>
      <c r="BK12" s="210"/>
      <c r="BL12" s="120"/>
      <c r="BM12" s="211"/>
      <c r="BN12" s="212">
        <f t="shared" si="19"/>
        <v>0</v>
      </c>
      <c r="BO12" s="253" t="e">
        <f t="shared" si="20"/>
        <v>#DIV/0!</v>
      </c>
      <c r="BP12" s="252" t="e">
        <f aca="true" t="shared" si="31" ref="BP12:BP34">BM12/BK12%</f>
        <v>#DIV/0!</v>
      </c>
      <c r="BQ12" s="210"/>
      <c r="BR12" s="120"/>
      <c r="BS12" s="211"/>
      <c r="BT12" s="212">
        <f aca="true" t="shared" si="32" ref="BT12:BT27">BS12-BR12</f>
        <v>0</v>
      </c>
      <c r="BU12" s="253" t="e">
        <f>BS12/BR12%</f>
        <v>#DIV/0!</v>
      </c>
      <c r="BV12" s="252" t="e">
        <f aca="true" t="shared" si="33" ref="BV12:BV34">BS12/BQ12%</f>
        <v>#DIV/0!</v>
      </c>
      <c r="BW12" s="214">
        <f t="shared" si="23"/>
        <v>0</v>
      </c>
      <c r="BX12" s="146">
        <f t="shared" si="23"/>
        <v>0</v>
      </c>
      <c r="BY12" s="146">
        <f t="shared" si="23"/>
        <v>0</v>
      </c>
      <c r="BZ12" s="212">
        <f aca="true" t="shared" si="34" ref="BZ12:BZ27">BY12-BX12</f>
        <v>0</v>
      </c>
      <c r="CA12" s="212" t="e">
        <f aca="true" t="shared" si="35" ref="CA12:CA27">BY12/BX12%</f>
        <v>#DIV/0!</v>
      </c>
      <c r="CB12" s="254" t="e">
        <f aca="true" t="shared" si="36" ref="CB12:CB34">BY12/BW12%</f>
        <v>#DIV/0!</v>
      </c>
      <c r="CC12" s="255"/>
    </row>
    <row r="13" spans="1:81" ht="12.75">
      <c r="A13" s="118" t="s">
        <v>26</v>
      </c>
      <c r="B13" s="122"/>
      <c r="C13" s="215">
        <v>15</v>
      </c>
      <c r="D13" s="256">
        <v>7.5</v>
      </c>
      <c r="E13" s="216">
        <v>6.6</v>
      </c>
      <c r="F13" s="212">
        <f t="shared" si="22"/>
        <v>-0.9000000000000004</v>
      </c>
      <c r="G13" s="293"/>
      <c r="H13" s="252">
        <f>E13/C13%</f>
        <v>44</v>
      </c>
      <c r="I13" s="217">
        <v>85</v>
      </c>
      <c r="J13" s="256">
        <v>45</v>
      </c>
      <c r="K13" s="216"/>
      <c r="L13" s="212">
        <f t="shared" si="2"/>
        <v>-45</v>
      </c>
      <c r="M13" s="253">
        <f t="shared" si="3"/>
        <v>0</v>
      </c>
      <c r="N13" s="252">
        <f t="shared" si="24"/>
        <v>0</v>
      </c>
      <c r="O13" s="215">
        <v>4.5</v>
      </c>
      <c r="P13" s="256"/>
      <c r="Q13" s="216"/>
      <c r="R13" s="212">
        <f t="shared" si="4"/>
        <v>0</v>
      </c>
      <c r="S13" s="253"/>
      <c r="T13" s="252"/>
      <c r="U13" s="215">
        <v>83.9</v>
      </c>
      <c r="V13" s="256">
        <v>15</v>
      </c>
      <c r="W13" s="216"/>
      <c r="X13" s="212">
        <f t="shared" si="6"/>
        <v>-15</v>
      </c>
      <c r="Y13" s="253"/>
      <c r="Z13" s="252"/>
      <c r="AA13" s="215">
        <v>286.9</v>
      </c>
      <c r="AB13" s="256">
        <v>26.2</v>
      </c>
      <c r="AC13" s="216"/>
      <c r="AD13" s="212">
        <f t="shared" si="8"/>
        <v>-26.2</v>
      </c>
      <c r="AE13" s="253"/>
      <c r="AF13" s="252">
        <f>AC13/AA13%</f>
        <v>0</v>
      </c>
      <c r="AG13" s="215">
        <v>200</v>
      </c>
      <c r="AH13" s="256">
        <v>10</v>
      </c>
      <c r="AI13" s="216"/>
      <c r="AJ13" s="212">
        <f t="shared" si="10"/>
        <v>-10</v>
      </c>
      <c r="AK13" s="253"/>
      <c r="AL13" s="252">
        <f t="shared" si="26"/>
        <v>0</v>
      </c>
      <c r="AM13" s="215">
        <v>591</v>
      </c>
      <c r="AN13" s="256">
        <v>349.2</v>
      </c>
      <c r="AO13" s="216">
        <v>28</v>
      </c>
      <c r="AP13" s="212">
        <f t="shared" si="12"/>
        <v>-321.2</v>
      </c>
      <c r="AQ13" s="253">
        <f t="shared" si="13"/>
        <v>8.018327605956472</v>
      </c>
      <c r="AR13" s="252">
        <f t="shared" si="27"/>
        <v>4.737732656514383</v>
      </c>
      <c r="AS13" s="215">
        <v>366.2</v>
      </c>
      <c r="AT13" s="256">
        <v>166.2</v>
      </c>
      <c r="AU13" s="216">
        <v>-6.4</v>
      </c>
      <c r="AV13" s="212">
        <f t="shared" si="14"/>
        <v>-172.6</v>
      </c>
      <c r="AW13" s="253">
        <f t="shared" si="15"/>
        <v>-3.850782190132371</v>
      </c>
      <c r="AX13" s="252">
        <f t="shared" si="28"/>
        <v>-1.7476788640087386</v>
      </c>
      <c r="AY13" s="215">
        <v>1979.5</v>
      </c>
      <c r="AZ13" s="256">
        <v>258.4</v>
      </c>
      <c r="BA13" s="216">
        <v>258.4</v>
      </c>
      <c r="BB13" s="212">
        <f t="shared" si="16"/>
        <v>0</v>
      </c>
      <c r="BC13" s="253">
        <f>BA13/AZ13%</f>
        <v>100</v>
      </c>
      <c r="BD13" s="252">
        <f t="shared" si="29"/>
        <v>13.053801465016416</v>
      </c>
      <c r="BE13" s="215">
        <v>6.4</v>
      </c>
      <c r="BF13" s="256">
        <v>6.4</v>
      </c>
      <c r="BG13" s="216"/>
      <c r="BH13" s="212">
        <f t="shared" si="17"/>
        <v>-6.4</v>
      </c>
      <c r="BI13" s="253"/>
      <c r="BJ13" s="252">
        <f t="shared" si="30"/>
        <v>0</v>
      </c>
      <c r="BK13" s="215">
        <v>74.8</v>
      </c>
      <c r="BL13" s="256">
        <v>37.4</v>
      </c>
      <c r="BM13" s="216">
        <v>11.8</v>
      </c>
      <c r="BN13" s="212">
        <f t="shared" si="19"/>
        <v>-25.599999999999998</v>
      </c>
      <c r="BO13" s="253">
        <f t="shared" si="20"/>
        <v>31.550802139037437</v>
      </c>
      <c r="BP13" s="252">
        <f t="shared" si="31"/>
        <v>15.775401069518718</v>
      </c>
      <c r="BQ13" s="215"/>
      <c r="BR13" s="256"/>
      <c r="BS13" s="216"/>
      <c r="BT13" s="212">
        <f t="shared" si="32"/>
        <v>0</v>
      </c>
      <c r="BU13" s="253"/>
      <c r="BV13" s="252"/>
      <c r="BW13" s="214">
        <f t="shared" si="23"/>
        <v>3693.2000000000003</v>
      </c>
      <c r="BX13" s="146">
        <f t="shared" si="23"/>
        <v>921.2999999999998</v>
      </c>
      <c r="BY13" s="146">
        <f t="shared" si="23"/>
        <v>298.4</v>
      </c>
      <c r="BZ13" s="212">
        <f t="shared" si="34"/>
        <v>-622.8999999999999</v>
      </c>
      <c r="CA13" s="212">
        <f t="shared" si="35"/>
        <v>32.389015521545645</v>
      </c>
      <c r="CB13" s="254">
        <f t="shared" si="36"/>
        <v>8.079714069099966</v>
      </c>
      <c r="CC13" s="255"/>
    </row>
    <row r="14" spans="1:81" ht="12.75">
      <c r="A14" s="123" t="s">
        <v>65</v>
      </c>
      <c r="B14" s="122"/>
      <c r="C14" s="215">
        <v>5439.2</v>
      </c>
      <c r="D14" s="256">
        <v>707.1</v>
      </c>
      <c r="E14" s="216">
        <v>290.9</v>
      </c>
      <c r="F14" s="212">
        <f t="shared" si="22"/>
        <v>-416.20000000000005</v>
      </c>
      <c r="G14" s="293">
        <f t="shared" si="0"/>
        <v>41.139867062650254</v>
      </c>
      <c r="H14" s="252">
        <f t="shared" si="1"/>
        <v>5.348212972495955</v>
      </c>
      <c r="I14" s="217">
        <v>180</v>
      </c>
      <c r="J14" s="256">
        <v>5</v>
      </c>
      <c r="K14" s="216">
        <v>1.4</v>
      </c>
      <c r="L14" s="212">
        <f t="shared" si="2"/>
        <v>-3.6</v>
      </c>
      <c r="M14" s="253">
        <f t="shared" si="3"/>
        <v>27.999999999999996</v>
      </c>
      <c r="N14" s="252">
        <f t="shared" si="24"/>
        <v>0.7777777777777777</v>
      </c>
      <c r="O14" s="215">
        <v>245.8</v>
      </c>
      <c r="P14" s="256">
        <v>39</v>
      </c>
      <c r="Q14" s="216">
        <v>23.9</v>
      </c>
      <c r="R14" s="212">
        <f t="shared" si="4"/>
        <v>-15.100000000000001</v>
      </c>
      <c r="S14" s="253">
        <f t="shared" si="5"/>
        <v>61.28205128205128</v>
      </c>
      <c r="T14" s="252">
        <f t="shared" si="25"/>
        <v>9.7233523189585</v>
      </c>
      <c r="U14" s="215">
        <v>97</v>
      </c>
      <c r="V14" s="256">
        <v>24</v>
      </c>
      <c r="W14" s="216">
        <v>2.3</v>
      </c>
      <c r="X14" s="212">
        <f t="shared" si="6"/>
        <v>-21.7</v>
      </c>
      <c r="Y14" s="253">
        <f>W14/V14%</f>
        <v>9.583333333333332</v>
      </c>
      <c r="Z14" s="252">
        <f>W14/U14%</f>
        <v>2.3711340206185567</v>
      </c>
      <c r="AA14" s="215">
        <v>80</v>
      </c>
      <c r="AB14" s="256">
        <v>2</v>
      </c>
      <c r="AC14" s="216">
        <v>1.1</v>
      </c>
      <c r="AD14" s="212">
        <f t="shared" si="8"/>
        <v>-0.8999999999999999</v>
      </c>
      <c r="AE14" s="253">
        <f t="shared" si="9"/>
        <v>55</v>
      </c>
      <c r="AF14" s="252">
        <f>AC14/AA14%</f>
        <v>1.375</v>
      </c>
      <c r="AG14" s="215">
        <v>373.4</v>
      </c>
      <c r="AH14" s="256">
        <v>31.7</v>
      </c>
      <c r="AI14" s="216">
        <v>32.2</v>
      </c>
      <c r="AJ14" s="212">
        <f t="shared" si="10"/>
        <v>0.5000000000000036</v>
      </c>
      <c r="AK14" s="253">
        <f t="shared" si="11"/>
        <v>101.57728706624606</v>
      </c>
      <c r="AL14" s="252">
        <f t="shared" si="26"/>
        <v>8.623460096411355</v>
      </c>
      <c r="AM14" s="215">
        <v>288.2</v>
      </c>
      <c r="AN14" s="256">
        <v>49.1</v>
      </c>
      <c r="AO14" s="216">
        <v>45.3</v>
      </c>
      <c r="AP14" s="212">
        <f t="shared" si="12"/>
        <v>-3.8000000000000043</v>
      </c>
      <c r="AQ14" s="253">
        <f t="shared" si="13"/>
        <v>92.26069246435844</v>
      </c>
      <c r="AR14" s="252">
        <f t="shared" si="27"/>
        <v>15.71825121443442</v>
      </c>
      <c r="AS14" s="215">
        <v>208.3</v>
      </c>
      <c r="AT14" s="256">
        <v>4.5</v>
      </c>
      <c r="AU14" s="216">
        <v>0.9</v>
      </c>
      <c r="AV14" s="212">
        <f t="shared" si="14"/>
        <v>-3.6</v>
      </c>
      <c r="AW14" s="253">
        <f t="shared" si="15"/>
        <v>20</v>
      </c>
      <c r="AX14" s="252">
        <f t="shared" si="28"/>
        <v>0.4320691310609697</v>
      </c>
      <c r="AY14" s="215">
        <v>655.1</v>
      </c>
      <c r="AZ14" s="256">
        <v>34</v>
      </c>
      <c r="BA14" s="216">
        <v>24.4</v>
      </c>
      <c r="BB14" s="212">
        <f t="shared" si="16"/>
        <v>-9.600000000000001</v>
      </c>
      <c r="BC14" s="253">
        <f>BA14/AZ14%</f>
        <v>71.76470588235293</v>
      </c>
      <c r="BD14" s="252">
        <f t="shared" si="29"/>
        <v>3.7246221950847196</v>
      </c>
      <c r="BE14" s="215">
        <v>52</v>
      </c>
      <c r="BF14" s="256">
        <v>1.4</v>
      </c>
      <c r="BG14" s="216">
        <v>2.1</v>
      </c>
      <c r="BH14" s="212">
        <f t="shared" si="17"/>
        <v>0.7000000000000002</v>
      </c>
      <c r="BI14" s="253"/>
      <c r="BJ14" s="252">
        <f t="shared" si="30"/>
        <v>4.038461538461538</v>
      </c>
      <c r="BK14" s="215">
        <v>295</v>
      </c>
      <c r="BL14" s="256">
        <v>9</v>
      </c>
      <c r="BM14" s="216">
        <v>37.9</v>
      </c>
      <c r="BN14" s="212">
        <f t="shared" si="19"/>
        <v>28.9</v>
      </c>
      <c r="BO14" s="253">
        <f t="shared" si="20"/>
        <v>421.1111111111111</v>
      </c>
      <c r="BP14" s="252">
        <f t="shared" si="31"/>
        <v>12.847457627118644</v>
      </c>
      <c r="BQ14" s="215">
        <v>678.2</v>
      </c>
      <c r="BR14" s="256">
        <v>21.3</v>
      </c>
      <c r="BS14" s="216">
        <v>12.7</v>
      </c>
      <c r="BT14" s="212">
        <f t="shared" si="32"/>
        <v>-8.600000000000001</v>
      </c>
      <c r="BU14" s="253">
        <f t="shared" si="21"/>
        <v>59.624413145539904</v>
      </c>
      <c r="BV14" s="252">
        <f t="shared" si="33"/>
        <v>1.8726039516366852</v>
      </c>
      <c r="BW14" s="214">
        <f t="shared" si="23"/>
        <v>8592.2</v>
      </c>
      <c r="BX14" s="146">
        <f t="shared" si="23"/>
        <v>928.1</v>
      </c>
      <c r="BY14" s="146">
        <f t="shared" si="23"/>
        <v>475.0999999999999</v>
      </c>
      <c r="BZ14" s="212">
        <f t="shared" si="34"/>
        <v>-453.0000000000001</v>
      </c>
      <c r="CA14" s="212">
        <f t="shared" si="35"/>
        <v>51.1906044607262</v>
      </c>
      <c r="CB14" s="254">
        <f t="shared" si="36"/>
        <v>5.529433672400548</v>
      </c>
      <c r="CC14" s="255"/>
    </row>
    <row r="15" spans="1:81" ht="12.75">
      <c r="A15" s="123" t="s">
        <v>105</v>
      </c>
      <c r="B15" s="122"/>
      <c r="C15" s="215">
        <v>28835.6</v>
      </c>
      <c r="D15" s="256">
        <v>3469.4</v>
      </c>
      <c r="E15" s="216">
        <v>2794.7</v>
      </c>
      <c r="F15" s="212">
        <f t="shared" si="22"/>
        <v>-674.7000000000003</v>
      </c>
      <c r="G15" s="293">
        <f t="shared" si="0"/>
        <v>80.55283334294113</v>
      </c>
      <c r="H15" s="252">
        <f t="shared" si="1"/>
        <v>9.691839254255157</v>
      </c>
      <c r="I15" s="217"/>
      <c r="J15" s="256"/>
      <c r="K15" s="216"/>
      <c r="L15" s="212"/>
      <c r="M15" s="253"/>
      <c r="N15" s="252"/>
      <c r="O15" s="215"/>
      <c r="P15" s="256"/>
      <c r="Q15" s="216"/>
      <c r="R15" s="212"/>
      <c r="S15" s="253"/>
      <c r="T15" s="252"/>
      <c r="U15" s="215"/>
      <c r="V15" s="256"/>
      <c r="W15" s="216"/>
      <c r="X15" s="212"/>
      <c r="Y15" s="253"/>
      <c r="Z15" s="252"/>
      <c r="AA15" s="215"/>
      <c r="AB15" s="256"/>
      <c r="AC15" s="216"/>
      <c r="AD15" s="212"/>
      <c r="AE15" s="253"/>
      <c r="AF15" s="252"/>
      <c r="AG15" s="215"/>
      <c r="AH15" s="256"/>
      <c r="AI15" s="216"/>
      <c r="AJ15" s="212"/>
      <c r="AK15" s="253"/>
      <c r="AL15" s="252"/>
      <c r="AM15" s="215"/>
      <c r="AN15" s="256"/>
      <c r="AO15" s="216"/>
      <c r="AP15" s="212"/>
      <c r="AQ15" s="253"/>
      <c r="AR15" s="252"/>
      <c r="AS15" s="215"/>
      <c r="AT15" s="256"/>
      <c r="AU15" s="216"/>
      <c r="AV15" s="212"/>
      <c r="AW15" s="253"/>
      <c r="AX15" s="252"/>
      <c r="AY15" s="215"/>
      <c r="AZ15" s="256"/>
      <c r="BA15" s="216"/>
      <c r="BB15" s="212"/>
      <c r="BC15" s="253"/>
      <c r="BD15" s="252"/>
      <c r="BE15" s="215"/>
      <c r="BF15" s="256"/>
      <c r="BG15" s="216"/>
      <c r="BH15" s="212"/>
      <c r="BI15" s="253"/>
      <c r="BJ15" s="252"/>
      <c r="BK15" s="215"/>
      <c r="BL15" s="256"/>
      <c r="BM15" s="216"/>
      <c r="BN15" s="212"/>
      <c r="BO15" s="253"/>
      <c r="BP15" s="252"/>
      <c r="BQ15" s="215">
        <v>3565.9</v>
      </c>
      <c r="BR15" s="256">
        <v>525.6</v>
      </c>
      <c r="BS15" s="216">
        <v>288.6</v>
      </c>
      <c r="BT15" s="212">
        <f t="shared" si="32"/>
        <v>-237</v>
      </c>
      <c r="BU15" s="253">
        <f t="shared" si="21"/>
        <v>54.90867579908676</v>
      </c>
      <c r="BV15" s="252">
        <f t="shared" si="33"/>
        <v>8.093328472475394</v>
      </c>
      <c r="BW15" s="214">
        <f t="shared" si="23"/>
        <v>32401.5</v>
      </c>
      <c r="BX15" s="146">
        <f t="shared" si="23"/>
        <v>3995</v>
      </c>
      <c r="BY15" s="146">
        <f t="shared" si="23"/>
        <v>3083.2999999999997</v>
      </c>
      <c r="BZ15" s="212">
        <f t="shared" si="34"/>
        <v>-911.7000000000003</v>
      </c>
      <c r="CA15" s="212">
        <f t="shared" si="35"/>
        <v>77.17897371714642</v>
      </c>
      <c r="CB15" s="254">
        <f t="shared" si="36"/>
        <v>9.515917472956499</v>
      </c>
      <c r="CC15" s="255"/>
    </row>
    <row r="16" spans="1:81" s="126" customFormat="1" ht="12.75">
      <c r="A16" s="124" t="s">
        <v>66</v>
      </c>
      <c r="B16" s="125"/>
      <c r="C16" s="218">
        <v>23977.5</v>
      </c>
      <c r="D16" s="257">
        <v>4403.3</v>
      </c>
      <c r="E16" s="219">
        <v>3992.7</v>
      </c>
      <c r="F16" s="212">
        <f t="shared" si="22"/>
        <v>-410.60000000000036</v>
      </c>
      <c r="G16" s="293">
        <f t="shared" si="0"/>
        <v>90.67517543660436</v>
      </c>
      <c r="H16" s="252">
        <f t="shared" si="1"/>
        <v>16.65186111979981</v>
      </c>
      <c r="I16" s="220">
        <v>2636</v>
      </c>
      <c r="J16" s="257">
        <v>170</v>
      </c>
      <c r="K16" s="219">
        <v>209.4</v>
      </c>
      <c r="L16" s="212">
        <f t="shared" si="2"/>
        <v>39.400000000000006</v>
      </c>
      <c r="M16" s="253">
        <f t="shared" si="3"/>
        <v>123.1764705882353</v>
      </c>
      <c r="N16" s="252">
        <f t="shared" si="24"/>
        <v>7.943854324734446</v>
      </c>
      <c r="O16" s="218">
        <v>3300</v>
      </c>
      <c r="P16" s="257">
        <v>2337</v>
      </c>
      <c r="Q16" s="219">
        <v>2337.4</v>
      </c>
      <c r="R16" s="212">
        <f t="shared" si="4"/>
        <v>0.40000000000009095</v>
      </c>
      <c r="S16" s="253">
        <f t="shared" si="5"/>
        <v>100.01711596063329</v>
      </c>
      <c r="T16" s="252">
        <f t="shared" si="25"/>
        <v>70.83030303030303</v>
      </c>
      <c r="U16" s="218">
        <v>3364.1</v>
      </c>
      <c r="V16" s="257">
        <v>101.4</v>
      </c>
      <c r="W16" s="219">
        <v>268.1</v>
      </c>
      <c r="X16" s="212">
        <f t="shared" si="6"/>
        <v>166.70000000000002</v>
      </c>
      <c r="Y16" s="253">
        <f t="shared" si="7"/>
        <v>264.3984220907298</v>
      </c>
      <c r="Z16" s="252">
        <f>W16/U16%</f>
        <v>7.969442049879612</v>
      </c>
      <c r="AA16" s="218">
        <v>3900</v>
      </c>
      <c r="AB16" s="257">
        <v>198</v>
      </c>
      <c r="AC16" s="219">
        <v>311.6</v>
      </c>
      <c r="AD16" s="212">
        <f t="shared" si="8"/>
        <v>113.60000000000002</v>
      </c>
      <c r="AE16" s="253">
        <f t="shared" si="9"/>
        <v>157.37373737373738</v>
      </c>
      <c r="AF16" s="252">
        <f>AC16/AA16%</f>
        <v>7.989743589743591</v>
      </c>
      <c r="AG16" s="218">
        <v>1933.2</v>
      </c>
      <c r="AH16" s="257">
        <v>181.7</v>
      </c>
      <c r="AI16" s="219">
        <v>327.4</v>
      </c>
      <c r="AJ16" s="212">
        <f t="shared" si="10"/>
        <v>145.7</v>
      </c>
      <c r="AK16" s="253">
        <f t="shared" si="11"/>
        <v>180.18712162905888</v>
      </c>
      <c r="AL16" s="252">
        <f t="shared" si="26"/>
        <v>16.935650734533414</v>
      </c>
      <c r="AM16" s="218">
        <v>3247.1</v>
      </c>
      <c r="AN16" s="257">
        <v>822.1</v>
      </c>
      <c r="AO16" s="219">
        <v>746.3</v>
      </c>
      <c r="AP16" s="212">
        <f t="shared" si="12"/>
        <v>-75.80000000000007</v>
      </c>
      <c r="AQ16" s="253">
        <f t="shared" si="13"/>
        <v>90.77971049750639</v>
      </c>
      <c r="AR16" s="252">
        <f t="shared" si="27"/>
        <v>22.98358535308429</v>
      </c>
      <c r="AS16" s="218">
        <v>2173.3</v>
      </c>
      <c r="AT16" s="257">
        <v>117.6</v>
      </c>
      <c r="AU16" s="219">
        <v>106.5</v>
      </c>
      <c r="AV16" s="212">
        <f t="shared" si="14"/>
        <v>-11.099999999999994</v>
      </c>
      <c r="AW16" s="253">
        <f t="shared" si="15"/>
        <v>90.56122448979592</v>
      </c>
      <c r="AX16" s="252">
        <f t="shared" si="28"/>
        <v>4.90038190769797</v>
      </c>
      <c r="AY16" s="218">
        <v>3880.4</v>
      </c>
      <c r="AZ16" s="257">
        <v>303.7</v>
      </c>
      <c r="BA16" s="219">
        <v>283.4</v>
      </c>
      <c r="BB16" s="212">
        <f t="shared" si="16"/>
        <v>-20.30000000000001</v>
      </c>
      <c r="BC16" s="253">
        <f>BA16/AZ16%</f>
        <v>93.31577214356273</v>
      </c>
      <c r="BD16" s="252">
        <f t="shared" si="29"/>
        <v>7.303370786516853</v>
      </c>
      <c r="BE16" s="218">
        <v>1420.9</v>
      </c>
      <c r="BF16" s="257">
        <v>53.9</v>
      </c>
      <c r="BG16" s="219">
        <v>53</v>
      </c>
      <c r="BH16" s="212">
        <f t="shared" si="17"/>
        <v>-0.8999999999999986</v>
      </c>
      <c r="BI16" s="253">
        <f t="shared" si="18"/>
        <v>98.33024118738403</v>
      </c>
      <c r="BJ16" s="252">
        <f t="shared" si="30"/>
        <v>3.7300302625096764</v>
      </c>
      <c r="BK16" s="218">
        <v>1820.4</v>
      </c>
      <c r="BL16" s="257">
        <v>168</v>
      </c>
      <c r="BM16" s="219">
        <v>129.2</v>
      </c>
      <c r="BN16" s="212">
        <f t="shared" si="19"/>
        <v>-38.80000000000001</v>
      </c>
      <c r="BO16" s="253">
        <f t="shared" si="20"/>
        <v>76.9047619047619</v>
      </c>
      <c r="BP16" s="252">
        <f t="shared" si="31"/>
        <v>7.097341243682706</v>
      </c>
      <c r="BQ16" s="218">
        <v>4169</v>
      </c>
      <c r="BR16" s="257">
        <v>911.5</v>
      </c>
      <c r="BS16" s="219">
        <v>852.4</v>
      </c>
      <c r="BT16" s="212">
        <f t="shared" si="32"/>
        <v>-59.10000000000002</v>
      </c>
      <c r="BU16" s="253">
        <f t="shared" si="21"/>
        <v>93.51618211738891</v>
      </c>
      <c r="BV16" s="252">
        <f t="shared" si="33"/>
        <v>20.44615015591269</v>
      </c>
      <c r="BW16" s="214">
        <f t="shared" si="23"/>
        <v>55821.9</v>
      </c>
      <c r="BX16" s="146">
        <f t="shared" si="23"/>
        <v>9768.2</v>
      </c>
      <c r="BY16" s="146">
        <f t="shared" si="23"/>
        <v>9617.4</v>
      </c>
      <c r="BZ16" s="212">
        <f t="shared" si="34"/>
        <v>-150.8000000000011</v>
      </c>
      <c r="CA16" s="212">
        <f t="shared" si="35"/>
        <v>98.4562150652116</v>
      </c>
      <c r="CB16" s="254">
        <f t="shared" si="36"/>
        <v>17.228722060696605</v>
      </c>
      <c r="CC16" s="258"/>
    </row>
    <row r="17" spans="1:81" ht="12.75" customHeight="1">
      <c r="A17" s="127" t="s">
        <v>67</v>
      </c>
      <c r="B17" s="128"/>
      <c r="C17" s="218"/>
      <c r="D17" s="259"/>
      <c r="E17" s="221"/>
      <c r="F17" s="212">
        <f t="shared" si="22"/>
        <v>0</v>
      </c>
      <c r="G17" s="293"/>
      <c r="H17" s="252"/>
      <c r="I17" s="220">
        <v>25</v>
      </c>
      <c r="J17" s="259">
        <v>3</v>
      </c>
      <c r="K17" s="221">
        <v>3.3</v>
      </c>
      <c r="L17" s="212">
        <f t="shared" si="2"/>
        <v>0.2999999999999998</v>
      </c>
      <c r="M17" s="253">
        <f t="shared" si="3"/>
        <v>110</v>
      </c>
      <c r="N17" s="252">
        <f t="shared" si="24"/>
        <v>13.2</v>
      </c>
      <c r="O17" s="218">
        <v>76.5</v>
      </c>
      <c r="P17" s="259">
        <v>15.1</v>
      </c>
      <c r="Q17" s="221">
        <v>7.2</v>
      </c>
      <c r="R17" s="212">
        <f t="shared" si="4"/>
        <v>-7.8999999999999995</v>
      </c>
      <c r="S17" s="253">
        <f t="shared" si="5"/>
        <v>47.682119205298015</v>
      </c>
      <c r="T17" s="252">
        <f t="shared" si="25"/>
        <v>9.411764705882353</v>
      </c>
      <c r="U17" s="218">
        <v>18.7</v>
      </c>
      <c r="V17" s="259">
        <v>2.4</v>
      </c>
      <c r="W17" s="221">
        <v>0.4</v>
      </c>
      <c r="X17" s="212">
        <f t="shared" si="6"/>
        <v>-2</v>
      </c>
      <c r="Y17" s="253">
        <f t="shared" si="7"/>
        <v>16.666666666666668</v>
      </c>
      <c r="Z17" s="252">
        <f>W17/U17%</f>
        <v>2.1390374331550803</v>
      </c>
      <c r="AA17" s="218">
        <v>45</v>
      </c>
      <c r="AB17" s="259">
        <v>12.7</v>
      </c>
      <c r="AC17" s="221">
        <v>4.2</v>
      </c>
      <c r="AD17" s="212">
        <f t="shared" si="8"/>
        <v>-8.5</v>
      </c>
      <c r="AE17" s="253">
        <f t="shared" si="9"/>
        <v>33.07086614173228</v>
      </c>
      <c r="AF17" s="252">
        <f>AC17/AA17%</f>
        <v>9.333333333333334</v>
      </c>
      <c r="AG17" s="218">
        <v>52</v>
      </c>
      <c r="AH17" s="259">
        <v>5.1</v>
      </c>
      <c r="AI17" s="221">
        <v>6</v>
      </c>
      <c r="AJ17" s="212">
        <f t="shared" si="10"/>
        <v>0.9000000000000004</v>
      </c>
      <c r="AK17" s="253">
        <f t="shared" si="11"/>
        <v>117.64705882352942</v>
      </c>
      <c r="AL17" s="252">
        <f t="shared" si="26"/>
        <v>11.538461538461538</v>
      </c>
      <c r="AM17" s="218">
        <v>36.9</v>
      </c>
      <c r="AN17" s="259">
        <v>3.7</v>
      </c>
      <c r="AO17" s="221"/>
      <c r="AP17" s="212">
        <f t="shared" si="12"/>
        <v>-3.7</v>
      </c>
      <c r="AQ17" s="253">
        <f t="shared" si="13"/>
        <v>0</v>
      </c>
      <c r="AR17" s="252">
        <f t="shared" si="27"/>
        <v>0</v>
      </c>
      <c r="AS17" s="218">
        <v>28.9</v>
      </c>
      <c r="AT17" s="259">
        <v>5.7</v>
      </c>
      <c r="AU17" s="221">
        <v>1.7</v>
      </c>
      <c r="AV17" s="212">
        <f t="shared" si="14"/>
        <v>-4</v>
      </c>
      <c r="AW17" s="253">
        <f t="shared" si="15"/>
        <v>29.82456140350877</v>
      </c>
      <c r="AX17" s="252">
        <f t="shared" si="28"/>
        <v>5.882352941176471</v>
      </c>
      <c r="AY17" s="218">
        <v>8</v>
      </c>
      <c r="AZ17" s="259">
        <v>0.9</v>
      </c>
      <c r="BA17" s="221"/>
      <c r="BB17" s="212">
        <f t="shared" si="16"/>
        <v>-0.9</v>
      </c>
      <c r="BC17" s="253">
        <f>BA17/AZ17%</f>
        <v>0</v>
      </c>
      <c r="BD17" s="252">
        <f t="shared" si="29"/>
        <v>0</v>
      </c>
      <c r="BE17" s="218">
        <v>24.3</v>
      </c>
      <c r="BF17" s="259">
        <v>11.9</v>
      </c>
      <c r="BG17" s="221">
        <v>8.7</v>
      </c>
      <c r="BH17" s="212">
        <f t="shared" si="17"/>
        <v>-3.200000000000001</v>
      </c>
      <c r="BI17" s="253">
        <f t="shared" si="18"/>
        <v>73.10924369747897</v>
      </c>
      <c r="BJ17" s="252">
        <f t="shared" si="30"/>
        <v>35.80246913580247</v>
      </c>
      <c r="BK17" s="218">
        <v>70.4</v>
      </c>
      <c r="BL17" s="259">
        <v>5</v>
      </c>
      <c r="BM17" s="221">
        <v>2.5</v>
      </c>
      <c r="BN17" s="212">
        <f t="shared" si="19"/>
        <v>-2.5</v>
      </c>
      <c r="BO17" s="253">
        <f t="shared" si="20"/>
        <v>50</v>
      </c>
      <c r="BP17" s="252">
        <f t="shared" si="31"/>
        <v>3.5511363636363633</v>
      </c>
      <c r="BQ17" s="218">
        <v>64</v>
      </c>
      <c r="BR17" s="259">
        <v>16.6</v>
      </c>
      <c r="BS17" s="221">
        <v>8</v>
      </c>
      <c r="BT17" s="212">
        <f t="shared" si="32"/>
        <v>-8.600000000000001</v>
      </c>
      <c r="BU17" s="253">
        <f t="shared" si="21"/>
        <v>48.192771084337345</v>
      </c>
      <c r="BV17" s="252">
        <f t="shared" si="33"/>
        <v>12.5</v>
      </c>
      <c r="BW17" s="214">
        <f t="shared" si="23"/>
        <v>449.70000000000005</v>
      </c>
      <c r="BX17" s="146">
        <f t="shared" si="23"/>
        <v>82.1</v>
      </c>
      <c r="BY17" s="146">
        <f t="shared" si="23"/>
        <v>42</v>
      </c>
      <c r="BZ17" s="212">
        <f t="shared" si="34"/>
        <v>-40.099999999999994</v>
      </c>
      <c r="CA17" s="212">
        <f t="shared" si="35"/>
        <v>51.15712545676005</v>
      </c>
      <c r="CB17" s="254">
        <f t="shared" si="36"/>
        <v>9.339559706470979</v>
      </c>
      <c r="CC17" s="255"/>
    </row>
    <row r="18" spans="1:81" s="131" customFormat="1" ht="21.75" customHeight="1">
      <c r="A18" s="129" t="s">
        <v>68</v>
      </c>
      <c r="B18" s="130"/>
      <c r="C18" s="222">
        <f>SUM(C19:C27)</f>
        <v>10144.800000000001</v>
      </c>
      <c r="D18" s="223">
        <f>SUM(D19:D27)</f>
        <v>4196.6</v>
      </c>
      <c r="E18" s="223">
        <f>SUM(E19:E27)</f>
        <v>3763.9</v>
      </c>
      <c r="F18" s="260">
        <f t="shared" si="22"/>
        <v>-432.7000000000003</v>
      </c>
      <c r="G18" s="208">
        <f t="shared" si="0"/>
        <v>89.6892722680265</v>
      </c>
      <c r="H18" s="250">
        <f>E18/C18%</f>
        <v>37.101766422206445</v>
      </c>
      <c r="I18" s="222">
        <f>SUM(I19:I27)</f>
        <v>526.8</v>
      </c>
      <c r="J18" s="223">
        <f>SUM(J19:J27)</f>
        <v>128.8</v>
      </c>
      <c r="K18" s="223">
        <f>SUM(K19:K27)</f>
        <v>30.3</v>
      </c>
      <c r="L18" s="260">
        <f t="shared" si="2"/>
        <v>-98.50000000000001</v>
      </c>
      <c r="M18" s="261">
        <f>K18/J18%</f>
        <v>23.524844720496894</v>
      </c>
      <c r="N18" s="250">
        <f t="shared" si="24"/>
        <v>5.7517084282460145</v>
      </c>
      <c r="O18" s="222">
        <f>SUM(O19:O27)</f>
        <v>389.6</v>
      </c>
      <c r="P18" s="223">
        <f>SUM(P19:P27)</f>
        <v>80.39999999999999</v>
      </c>
      <c r="Q18" s="223">
        <f>SUM(Q19:Q27)</f>
        <v>18.299999999999997</v>
      </c>
      <c r="R18" s="260">
        <f t="shared" si="4"/>
        <v>-62.099999999999994</v>
      </c>
      <c r="S18" s="261">
        <f>Q18/P18%</f>
        <v>22.761194029850746</v>
      </c>
      <c r="T18" s="250">
        <f t="shared" si="25"/>
        <v>4.69712525667351</v>
      </c>
      <c r="U18" s="222">
        <f>SUM(U19:U27)</f>
        <v>84.4</v>
      </c>
      <c r="V18" s="223">
        <f>SUM(V19:V27)</f>
        <v>28.400000000000002</v>
      </c>
      <c r="W18" s="221"/>
      <c r="X18" s="260">
        <f t="shared" si="6"/>
        <v>-28.400000000000002</v>
      </c>
      <c r="Y18" s="253">
        <f t="shared" si="7"/>
        <v>0</v>
      </c>
      <c r="Z18" s="250">
        <f>W18/U18%</f>
        <v>0</v>
      </c>
      <c r="AA18" s="222">
        <f>SUM(AA19:AA27)</f>
        <v>315.20000000000005</v>
      </c>
      <c r="AB18" s="223">
        <f>SUM(AB19:AB27)</f>
        <v>72.5</v>
      </c>
      <c r="AC18" s="223">
        <f>SUM(AC19:AC27)</f>
        <v>7.2</v>
      </c>
      <c r="AD18" s="260">
        <f t="shared" si="8"/>
        <v>-65.3</v>
      </c>
      <c r="AE18" s="261">
        <f>AC18/AB18%</f>
        <v>9.931034482758621</v>
      </c>
      <c r="AF18" s="250">
        <f>AC18/AA18%</f>
        <v>2.2842639593908625</v>
      </c>
      <c r="AG18" s="222">
        <f>SUM(AG19:AG27)</f>
        <v>280.7</v>
      </c>
      <c r="AH18" s="223">
        <f>SUM(AH19:AH27)</f>
        <v>47.2</v>
      </c>
      <c r="AI18" s="223">
        <f>SUM(AI19:AI27)</f>
        <v>22.7</v>
      </c>
      <c r="AJ18" s="260">
        <f t="shared" si="10"/>
        <v>-24.500000000000004</v>
      </c>
      <c r="AK18" s="261">
        <f>AI18/AH18%</f>
        <v>48.093220338983045</v>
      </c>
      <c r="AL18" s="250">
        <f t="shared" si="26"/>
        <v>8.086925543284645</v>
      </c>
      <c r="AM18" s="222">
        <f>SUM(AM19:AM27)</f>
        <v>420.5</v>
      </c>
      <c r="AN18" s="223">
        <f>SUM(AN19:AN27)</f>
        <v>60.5</v>
      </c>
      <c r="AO18" s="223">
        <f>SUM(AO19:AO27)</f>
        <v>14.3</v>
      </c>
      <c r="AP18" s="260">
        <f t="shared" si="12"/>
        <v>-46.2</v>
      </c>
      <c r="AQ18" s="261">
        <f>AO18/AN18%</f>
        <v>23.636363636363637</v>
      </c>
      <c r="AR18" s="250">
        <f t="shared" si="27"/>
        <v>3.4007134363852556</v>
      </c>
      <c r="AS18" s="222">
        <f>SUM(AS19:AS27)</f>
        <v>88.7</v>
      </c>
      <c r="AT18" s="223">
        <f>SUM(AT19:AT27)</f>
        <v>23.5</v>
      </c>
      <c r="AU18" s="223">
        <f>SUM(AU19:AU27)</f>
        <v>196.6</v>
      </c>
      <c r="AV18" s="260">
        <f t="shared" si="14"/>
        <v>173.1</v>
      </c>
      <c r="AW18" s="261">
        <f>AU18/AT18%</f>
        <v>836.5957446808511</v>
      </c>
      <c r="AX18" s="250">
        <f t="shared" si="28"/>
        <v>221.64599774520855</v>
      </c>
      <c r="AY18" s="222">
        <f>SUM(AY19:AY27)</f>
        <v>35.1</v>
      </c>
      <c r="AZ18" s="223">
        <f>SUM(AZ19:AZ27)</f>
        <v>1.4</v>
      </c>
      <c r="BA18" s="223">
        <f>SUM(BA19:BA27)</f>
        <v>6.1</v>
      </c>
      <c r="BB18" s="260">
        <f t="shared" si="16"/>
        <v>4.699999999999999</v>
      </c>
      <c r="BC18" s="253">
        <f>BA18/AZ18%</f>
        <v>435.7142857142857</v>
      </c>
      <c r="BD18" s="250">
        <f t="shared" si="29"/>
        <v>17.378917378917375</v>
      </c>
      <c r="BE18" s="222">
        <f>SUM(BE19:BE27)</f>
        <v>45.300000000000004</v>
      </c>
      <c r="BF18" s="223">
        <f>SUM(BF19:BF27)</f>
        <v>10</v>
      </c>
      <c r="BG18" s="223">
        <f>SUM(BG19:BG27)</f>
        <v>0</v>
      </c>
      <c r="BH18" s="260">
        <f t="shared" si="17"/>
        <v>-10</v>
      </c>
      <c r="BI18" s="261">
        <f>BG18/BF18%</f>
        <v>0</v>
      </c>
      <c r="BJ18" s="250">
        <f t="shared" si="30"/>
        <v>0</v>
      </c>
      <c r="BK18" s="222">
        <f>SUM(BK19:BK27)</f>
        <v>373.3</v>
      </c>
      <c r="BL18" s="223">
        <f>SUM(BL19:BL27)</f>
        <v>107.99999999999999</v>
      </c>
      <c r="BM18" s="223">
        <f>SUM(BM19:BM27)</f>
        <v>95.8</v>
      </c>
      <c r="BN18" s="260">
        <f t="shared" si="19"/>
        <v>-12.199999999999989</v>
      </c>
      <c r="BO18" s="261">
        <f>BM18/BL18%</f>
        <v>88.70370370370371</v>
      </c>
      <c r="BP18" s="250">
        <f t="shared" si="31"/>
        <v>25.663005625502276</v>
      </c>
      <c r="BQ18" s="222">
        <f>SUM(BQ19:BQ27)</f>
        <v>1427.6</v>
      </c>
      <c r="BR18" s="223">
        <f>SUM(BR19:BR27)</f>
        <v>344.5</v>
      </c>
      <c r="BS18" s="223">
        <f>SUM(BS19:BS27)</f>
        <v>853.4999999999999</v>
      </c>
      <c r="BT18" s="260">
        <f t="shared" si="32"/>
        <v>508.9999999999999</v>
      </c>
      <c r="BU18" s="261">
        <f>BS18/BR18%</f>
        <v>247.75036284470244</v>
      </c>
      <c r="BV18" s="250">
        <f t="shared" si="33"/>
        <v>59.785654244886516</v>
      </c>
      <c r="BW18" s="205">
        <f>C18+I18+O18+U18+AA18+AG18+AM18+AS18+AY18+BE18+BK18+BQ18</f>
        <v>14132.000000000002</v>
      </c>
      <c r="BX18" s="224">
        <f>D18+J18+P18+V18+AB18+AH18+AN18+AT18+AZ18+BF18+BL18+BR18</f>
        <v>5101.799999999999</v>
      </c>
      <c r="BY18" s="224">
        <f>E18+K18+Q18+W18+AC18+AI18+AO18+AU18+BA18+BG18+BM18+BS18</f>
        <v>5008.7</v>
      </c>
      <c r="BZ18" s="260">
        <f t="shared" si="34"/>
        <v>-93.09999999999945</v>
      </c>
      <c r="CA18" s="260">
        <f t="shared" si="35"/>
        <v>98.17515386726254</v>
      </c>
      <c r="CB18" s="251">
        <f t="shared" si="36"/>
        <v>35.442258703651284</v>
      </c>
      <c r="CC18" s="262"/>
    </row>
    <row r="19" spans="1:81" s="134" customFormat="1" ht="12.75">
      <c r="A19" s="132" t="s">
        <v>69</v>
      </c>
      <c r="B19" s="133"/>
      <c r="C19" s="225">
        <v>5420.5</v>
      </c>
      <c r="D19" s="263">
        <v>1346.8</v>
      </c>
      <c r="E19" s="226">
        <v>558.8</v>
      </c>
      <c r="F19" s="212">
        <f t="shared" si="22"/>
        <v>-788</v>
      </c>
      <c r="G19" s="293">
        <f t="shared" si="0"/>
        <v>41.49094149094149</v>
      </c>
      <c r="H19" s="252">
        <f>E19/C19%</f>
        <v>10.30901208375611</v>
      </c>
      <c r="I19" s="227">
        <v>450</v>
      </c>
      <c r="J19" s="263">
        <v>110</v>
      </c>
      <c r="K19" s="226">
        <v>29.3</v>
      </c>
      <c r="L19" s="212">
        <f t="shared" si="2"/>
        <v>-80.7</v>
      </c>
      <c r="M19" s="253">
        <f t="shared" si="3"/>
        <v>26.636363636363633</v>
      </c>
      <c r="N19" s="252">
        <f t="shared" si="24"/>
        <v>6.511111111111111</v>
      </c>
      <c r="O19" s="225">
        <v>193</v>
      </c>
      <c r="P19" s="263">
        <v>48.3</v>
      </c>
      <c r="Q19" s="226"/>
      <c r="R19" s="212">
        <f t="shared" si="4"/>
        <v>-48.3</v>
      </c>
      <c r="S19" s="253">
        <f>Q19/P19%</f>
        <v>0</v>
      </c>
      <c r="T19" s="252">
        <f t="shared" si="25"/>
        <v>0</v>
      </c>
      <c r="U19" s="225">
        <v>49.2</v>
      </c>
      <c r="V19" s="263">
        <v>12.3</v>
      </c>
      <c r="W19" s="226"/>
      <c r="X19" s="212">
        <f t="shared" si="6"/>
        <v>-12.3</v>
      </c>
      <c r="Y19" s="253">
        <f t="shared" si="7"/>
        <v>0</v>
      </c>
      <c r="Z19" s="252">
        <f>W19/U19%</f>
        <v>0</v>
      </c>
      <c r="AA19" s="225">
        <v>290</v>
      </c>
      <c r="AB19" s="263">
        <v>72.5</v>
      </c>
      <c r="AC19" s="226">
        <v>7.2</v>
      </c>
      <c r="AD19" s="212">
        <f t="shared" si="8"/>
        <v>-65.3</v>
      </c>
      <c r="AE19" s="253">
        <f t="shared" si="9"/>
        <v>9.931034482758621</v>
      </c>
      <c r="AF19" s="252"/>
      <c r="AG19" s="225"/>
      <c r="AH19" s="263"/>
      <c r="AI19" s="226"/>
      <c r="AJ19" s="212">
        <f t="shared" si="10"/>
        <v>0</v>
      </c>
      <c r="AK19" s="253"/>
      <c r="AL19" s="252"/>
      <c r="AM19" s="225">
        <v>410.9</v>
      </c>
      <c r="AN19" s="263">
        <v>60.5</v>
      </c>
      <c r="AO19" s="226">
        <v>14.3</v>
      </c>
      <c r="AP19" s="212">
        <f t="shared" si="12"/>
        <v>-46.2</v>
      </c>
      <c r="AQ19" s="253">
        <f>AO19/AN19%</f>
        <v>23.636363636363637</v>
      </c>
      <c r="AR19" s="252">
        <f t="shared" si="27"/>
        <v>3.4801654903869554</v>
      </c>
      <c r="AS19" s="225">
        <v>79.1</v>
      </c>
      <c r="AT19" s="263">
        <v>19.8</v>
      </c>
      <c r="AU19" s="226"/>
      <c r="AV19" s="212">
        <f t="shared" si="14"/>
        <v>-19.8</v>
      </c>
      <c r="AW19" s="253">
        <f>AU19/AT19%</f>
        <v>0</v>
      </c>
      <c r="AX19" s="250">
        <f t="shared" si="28"/>
        <v>0</v>
      </c>
      <c r="AY19" s="225">
        <v>20.5</v>
      </c>
      <c r="AZ19" s="263"/>
      <c r="BA19" s="226"/>
      <c r="BB19" s="212">
        <f t="shared" si="16"/>
        <v>0</v>
      </c>
      <c r="BC19" s="253"/>
      <c r="BD19" s="250">
        <f t="shared" si="29"/>
        <v>0</v>
      </c>
      <c r="BE19" s="225"/>
      <c r="BF19" s="263"/>
      <c r="BG19" s="226"/>
      <c r="BH19" s="212">
        <f t="shared" si="17"/>
        <v>0</v>
      </c>
      <c r="BI19" s="253"/>
      <c r="BJ19" s="252"/>
      <c r="BK19" s="225">
        <v>195</v>
      </c>
      <c r="BL19" s="263">
        <v>48.8</v>
      </c>
      <c r="BM19" s="226">
        <v>46.8</v>
      </c>
      <c r="BN19" s="212">
        <f t="shared" si="19"/>
        <v>-2</v>
      </c>
      <c r="BO19" s="253">
        <f>BM19/BL19%</f>
        <v>95.90163934426229</v>
      </c>
      <c r="BP19" s="252">
        <f t="shared" si="31"/>
        <v>24</v>
      </c>
      <c r="BQ19" s="225">
        <v>215.3</v>
      </c>
      <c r="BR19" s="263">
        <v>42.4</v>
      </c>
      <c r="BS19" s="226">
        <v>16</v>
      </c>
      <c r="BT19" s="212">
        <f t="shared" si="32"/>
        <v>-26.4</v>
      </c>
      <c r="BU19" s="253">
        <f>BS19/BR19%</f>
        <v>37.735849056603776</v>
      </c>
      <c r="BV19" s="252">
        <f t="shared" si="33"/>
        <v>7.431490942870413</v>
      </c>
      <c r="BW19" s="214">
        <f>C19+I19+O19+U19+AA19+AG19+AM19+AS19+AY19+BE19+BK19+BQ19</f>
        <v>7323.5</v>
      </c>
      <c r="BX19" s="228">
        <f aca="true" t="shared" si="37" ref="BX19:BY34">D19+J19+P19+V19+AB19+AH19+AN19+AT19+AZ19+BF19+BL19+BR19</f>
        <v>1761.3999999999999</v>
      </c>
      <c r="BY19" s="228">
        <f t="shared" si="37"/>
        <v>672.3999999999999</v>
      </c>
      <c r="BZ19" s="212">
        <f t="shared" si="34"/>
        <v>-1089</v>
      </c>
      <c r="CA19" s="212">
        <f t="shared" si="35"/>
        <v>38.1741796298399</v>
      </c>
      <c r="CB19" s="254">
        <f t="shared" si="36"/>
        <v>9.181402334949135</v>
      </c>
      <c r="CC19" s="255"/>
    </row>
    <row r="20" spans="1:81" ht="12.75">
      <c r="A20" s="135" t="s">
        <v>36</v>
      </c>
      <c r="B20" s="136"/>
      <c r="C20" s="225">
        <v>1279.1</v>
      </c>
      <c r="D20" s="264">
        <v>319.8</v>
      </c>
      <c r="E20" s="229">
        <v>183.8</v>
      </c>
      <c r="F20" s="212">
        <f t="shared" si="22"/>
        <v>-136</v>
      </c>
      <c r="G20" s="293">
        <f t="shared" si="0"/>
        <v>57.47342088805504</v>
      </c>
      <c r="H20" s="252">
        <f>E20/C20%</f>
        <v>14.369478539598157</v>
      </c>
      <c r="I20" s="227">
        <v>65.9</v>
      </c>
      <c r="J20" s="264">
        <v>16.5</v>
      </c>
      <c r="K20" s="229"/>
      <c r="L20" s="212">
        <f t="shared" si="2"/>
        <v>-16.5</v>
      </c>
      <c r="M20" s="253">
        <f t="shared" si="3"/>
        <v>0</v>
      </c>
      <c r="N20" s="252">
        <f t="shared" si="24"/>
        <v>0</v>
      </c>
      <c r="O20" s="225"/>
      <c r="P20" s="264"/>
      <c r="Q20" s="229"/>
      <c r="R20" s="212">
        <f t="shared" si="4"/>
        <v>0</v>
      </c>
      <c r="S20" s="253"/>
      <c r="T20" s="252"/>
      <c r="U20" s="225"/>
      <c r="V20" s="264"/>
      <c r="W20" s="229"/>
      <c r="X20" s="212">
        <f t="shared" si="6"/>
        <v>0</v>
      </c>
      <c r="Y20" s="253"/>
      <c r="Z20" s="252"/>
      <c r="AA20" s="225"/>
      <c r="AB20" s="264"/>
      <c r="AC20" s="229"/>
      <c r="AD20" s="212">
        <f t="shared" si="8"/>
        <v>0</v>
      </c>
      <c r="AE20" s="253"/>
      <c r="AF20" s="252"/>
      <c r="AG20" s="225">
        <v>26</v>
      </c>
      <c r="AH20" s="264">
        <v>7.6</v>
      </c>
      <c r="AI20" s="229">
        <v>7.8</v>
      </c>
      <c r="AJ20" s="212">
        <f t="shared" si="10"/>
        <v>0.20000000000000018</v>
      </c>
      <c r="AK20" s="253">
        <f>AI20/AH20%</f>
        <v>102.63157894736842</v>
      </c>
      <c r="AL20" s="252">
        <f t="shared" si="26"/>
        <v>30</v>
      </c>
      <c r="AM20" s="225"/>
      <c r="AN20" s="264"/>
      <c r="AO20" s="229"/>
      <c r="AP20" s="212">
        <f t="shared" si="12"/>
        <v>0</v>
      </c>
      <c r="AQ20" s="253"/>
      <c r="AR20" s="252"/>
      <c r="AS20" s="225"/>
      <c r="AT20" s="264"/>
      <c r="AU20" s="229"/>
      <c r="AV20" s="212">
        <f t="shared" si="14"/>
        <v>0</v>
      </c>
      <c r="AW20" s="253"/>
      <c r="AX20" s="250"/>
      <c r="AY20" s="225"/>
      <c r="AZ20" s="264"/>
      <c r="BA20" s="229"/>
      <c r="BB20" s="212">
        <f t="shared" si="16"/>
        <v>0</v>
      </c>
      <c r="BC20" s="253"/>
      <c r="BD20" s="250"/>
      <c r="BE20" s="225">
        <v>39.1</v>
      </c>
      <c r="BF20" s="264">
        <v>10</v>
      </c>
      <c r="BG20" s="229"/>
      <c r="BH20" s="212">
        <f t="shared" si="17"/>
        <v>-10</v>
      </c>
      <c r="BI20" s="253">
        <f>BG20/BF20%</f>
        <v>0</v>
      </c>
      <c r="BJ20" s="252">
        <f t="shared" si="30"/>
        <v>0</v>
      </c>
      <c r="BK20" s="225"/>
      <c r="BL20" s="264"/>
      <c r="BM20" s="229"/>
      <c r="BN20" s="212">
        <f t="shared" si="19"/>
        <v>0</v>
      </c>
      <c r="BO20" s="253"/>
      <c r="BP20" s="252"/>
      <c r="BQ20" s="225">
        <v>485.7</v>
      </c>
      <c r="BR20" s="264">
        <v>121.3</v>
      </c>
      <c r="BS20" s="229">
        <v>704.4</v>
      </c>
      <c r="BT20" s="212">
        <f t="shared" si="32"/>
        <v>583.1</v>
      </c>
      <c r="BU20" s="253">
        <f>BS20/BR20%</f>
        <v>580.7089859851607</v>
      </c>
      <c r="BV20" s="252">
        <f t="shared" si="33"/>
        <v>145.02779493514515</v>
      </c>
      <c r="BW20" s="214">
        <f aca="true" t="shared" si="38" ref="BW20:BW34">C20+I20+O20+U20+AA20+AG20+AM20+AS20+AY20+BE20+BK20+BQ20</f>
        <v>1895.8</v>
      </c>
      <c r="BX20" s="228">
        <f t="shared" si="37"/>
        <v>475.20000000000005</v>
      </c>
      <c r="BY20" s="147">
        <f t="shared" si="37"/>
        <v>896</v>
      </c>
      <c r="BZ20" s="212">
        <f t="shared" si="34"/>
        <v>420.79999999999995</v>
      </c>
      <c r="CA20" s="212">
        <f t="shared" si="35"/>
        <v>188.55218855218854</v>
      </c>
      <c r="CB20" s="254">
        <f t="shared" si="36"/>
        <v>47.26236944825404</v>
      </c>
      <c r="CC20" s="255"/>
    </row>
    <row r="21" spans="1:81" ht="12.75">
      <c r="A21" s="135" t="s">
        <v>70</v>
      </c>
      <c r="B21" s="136"/>
      <c r="C21" s="225">
        <v>86.4</v>
      </c>
      <c r="D21" s="264"/>
      <c r="E21" s="229">
        <v>0</v>
      </c>
      <c r="F21" s="212">
        <f t="shared" si="22"/>
        <v>0</v>
      </c>
      <c r="G21" s="293"/>
      <c r="H21" s="252">
        <f aca="true" t="shared" si="39" ref="H21:H26">E21/C21%</f>
        <v>0</v>
      </c>
      <c r="I21" s="227"/>
      <c r="J21" s="264"/>
      <c r="K21" s="229"/>
      <c r="L21" s="212">
        <f t="shared" si="2"/>
        <v>0</v>
      </c>
      <c r="M21" s="253"/>
      <c r="N21" s="252"/>
      <c r="O21" s="225"/>
      <c r="P21" s="264"/>
      <c r="Q21" s="229"/>
      <c r="R21" s="212">
        <f t="shared" si="4"/>
        <v>0</v>
      </c>
      <c r="S21" s="253"/>
      <c r="T21" s="252"/>
      <c r="U21" s="225"/>
      <c r="V21" s="264"/>
      <c r="W21" s="229"/>
      <c r="X21" s="212">
        <f t="shared" si="6"/>
        <v>0</v>
      </c>
      <c r="Y21" s="253"/>
      <c r="Z21" s="252"/>
      <c r="AA21" s="225"/>
      <c r="AB21" s="264"/>
      <c r="AC21" s="229"/>
      <c r="AD21" s="212">
        <f t="shared" si="8"/>
        <v>0</v>
      </c>
      <c r="AE21" s="253"/>
      <c r="AF21" s="252"/>
      <c r="AG21" s="225"/>
      <c r="AH21" s="264"/>
      <c r="AI21" s="229"/>
      <c r="AJ21" s="212">
        <f t="shared" si="10"/>
        <v>0</v>
      </c>
      <c r="AK21" s="253"/>
      <c r="AL21" s="252"/>
      <c r="AM21" s="225"/>
      <c r="AN21" s="264"/>
      <c r="AO21" s="229"/>
      <c r="AP21" s="212">
        <f t="shared" si="12"/>
        <v>0</v>
      </c>
      <c r="AQ21" s="253"/>
      <c r="AR21" s="252"/>
      <c r="AS21" s="225"/>
      <c r="AT21" s="264"/>
      <c r="AU21" s="229"/>
      <c r="AV21" s="212">
        <f t="shared" si="14"/>
        <v>0</v>
      </c>
      <c r="AW21" s="253"/>
      <c r="AX21" s="250"/>
      <c r="AY21" s="225"/>
      <c r="AZ21" s="264"/>
      <c r="BA21" s="229"/>
      <c r="BB21" s="212">
        <f t="shared" si="16"/>
        <v>0</v>
      </c>
      <c r="BC21" s="253"/>
      <c r="BD21" s="250"/>
      <c r="BE21" s="225"/>
      <c r="BF21" s="264"/>
      <c r="BG21" s="229"/>
      <c r="BH21" s="212">
        <f t="shared" si="17"/>
        <v>0</v>
      </c>
      <c r="BI21" s="253"/>
      <c r="BJ21" s="252"/>
      <c r="BK21" s="225"/>
      <c r="BL21" s="264"/>
      <c r="BM21" s="229"/>
      <c r="BN21" s="212">
        <f t="shared" si="19"/>
        <v>0</v>
      </c>
      <c r="BO21" s="253"/>
      <c r="BP21" s="252"/>
      <c r="BQ21" s="225"/>
      <c r="BR21" s="264"/>
      <c r="BS21" s="229"/>
      <c r="BT21" s="212">
        <f t="shared" si="32"/>
        <v>0</v>
      </c>
      <c r="BU21" s="253"/>
      <c r="BV21" s="252"/>
      <c r="BW21" s="214">
        <f t="shared" si="38"/>
        <v>86.4</v>
      </c>
      <c r="BX21" s="228">
        <f t="shared" si="37"/>
        <v>0</v>
      </c>
      <c r="BY21" s="147">
        <f t="shared" si="37"/>
        <v>0</v>
      </c>
      <c r="BZ21" s="212">
        <f t="shared" si="34"/>
        <v>0</v>
      </c>
      <c r="CA21" s="212"/>
      <c r="CB21" s="254">
        <f t="shared" si="36"/>
        <v>0</v>
      </c>
      <c r="CC21" s="255"/>
    </row>
    <row r="22" spans="1:81" ht="12.75">
      <c r="A22" s="137" t="s">
        <v>71</v>
      </c>
      <c r="B22" s="136"/>
      <c r="C22" s="225">
        <v>850</v>
      </c>
      <c r="D22" s="264">
        <v>201.5</v>
      </c>
      <c r="E22" s="229">
        <v>70.5</v>
      </c>
      <c r="F22" s="212">
        <f t="shared" si="22"/>
        <v>-131</v>
      </c>
      <c r="G22" s="293">
        <f t="shared" si="0"/>
        <v>34.987593052109176</v>
      </c>
      <c r="H22" s="252">
        <f t="shared" si="39"/>
        <v>8.294117647058824</v>
      </c>
      <c r="I22" s="227">
        <v>6.9</v>
      </c>
      <c r="J22" s="264">
        <v>0.8</v>
      </c>
      <c r="K22" s="229"/>
      <c r="L22" s="212">
        <f t="shared" si="2"/>
        <v>-0.8</v>
      </c>
      <c r="M22" s="253"/>
      <c r="N22" s="252"/>
      <c r="O22" s="225">
        <v>180</v>
      </c>
      <c r="P22" s="264">
        <v>30</v>
      </c>
      <c r="Q22" s="229">
        <v>16.9</v>
      </c>
      <c r="R22" s="212">
        <f t="shared" si="4"/>
        <v>-13.100000000000001</v>
      </c>
      <c r="S22" s="253">
        <f>Q22/P22%</f>
        <v>56.33333333333333</v>
      </c>
      <c r="T22" s="252">
        <f t="shared" si="25"/>
        <v>9.388888888888888</v>
      </c>
      <c r="U22" s="225">
        <v>10.5</v>
      </c>
      <c r="V22" s="264">
        <v>0.8</v>
      </c>
      <c r="W22" s="229"/>
      <c r="X22" s="212">
        <f t="shared" si="6"/>
        <v>-0.8</v>
      </c>
      <c r="Y22" s="253"/>
      <c r="Z22" s="252">
        <f>W22/U22%</f>
        <v>0</v>
      </c>
      <c r="AA22" s="225"/>
      <c r="AB22" s="264"/>
      <c r="AC22" s="229"/>
      <c r="AD22" s="212">
        <f t="shared" si="8"/>
        <v>0</v>
      </c>
      <c r="AE22" s="253"/>
      <c r="AF22" s="252"/>
      <c r="AG22" s="225">
        <v>225</v>
      </c>
      <c r="AH22" s="264">
        <v>35</v>
      </c>
      <c r="AI22" s="229">
        <v>13.1</v>
      </c>
      <c r="AJ22" s="212">
        <f t="shared" si="10"/>
        <v>-21.9</v>
      </c>
      <c r="AK22" s="253">
        <f>AI22/AH22%</f>
        <v>37.42857142857143</v>
      </c>
      <c r="AL22" s="252">
        <f t="shared" si="26"/>
        <v>5.822222222222222</v>
      </c>
      <c r="AM22" s="225"/>
      <c r="AN22" s="264"/>
      <c r="AO22" s="229"/>
      <c r="AP22" s="212">
        <f t="shared" si="12"/>
        <v>0</v>
      </c>
      <c r="AQ22" s="253"/>
      <c r="AR22" s="252"/>
      <c r="AS22" s="225"/>
      <c r="AT22" s="264"/>
      <c r="AU22" s="229"/>
      <c r="AV22" s="212">
        <f t="shared" si="14"/>
        <v>0</v>
      </c>
      <c r="AW22" s="253"/>
      <c r="AX22" s="250"/>
      <c r="AY22" s="225">
        <v>6.7</v>
      </c>
      <c r="AZ22" s="264">
        <v>1.4</v>
      </c>
      <c r="BA22" s="229"/>
      <c r="BB22" s="212">
        <f t="shared" si="16"/>
        <v>-1.4</v>
      </c>
      <c r="BC22" s="253"/>
      <c r="BD22" s="250"/>
      <c r="BE22" s="225"/>
      <c r="BF22" s="264"/>
      <c r="BG22" s="229"/>
      <c r="BH22" s="212">
        <f t="shared" si="17"/>
        <v>0</v>
      </c>
      <c r="BI22" s="253"/>
      <c r="BJ22" s="252"/>
      <c r="BK22" s="225">
        <v>150.5</v>
      </c>
      <c r="BL22" s="264">
        <v>37.8</v>
      </c>
      <c r="BM22" s="229">
        <v>13.8</v>
      </c>
      <c r="BN22" s="212">
        <f t="shared" si="19"/>
        <v>-23.999999999999996</v>
      </c>
      <c r="BO22" s="253">
        <f>BM22/BL22%</f>
        <v>36.50793650793651</v>
      </c>
      <c r="BP22" s="252">
        <f>BM22/BK22%</f>
        <v>9.169435215946844</v>
      </c>
      <c r="BQ22" s="225">
        <v>582.3</v>
      </c>
      <c r="BR22" s="264">
        <v>145.2</v>
      </c>
      <c r="BS22" s="229">
        <v>33.3</v>
      </c>
      <c r="BT22" s="212">
        <f t="shared" si="32"/>
        <v>-111.89999999999999</v>
      </c>
      <c r="BU22" s="253">
        <f>BS22/BR22%</f>
        <v>22.93388429752066</v>
      </c>
      <c r="BV22" s="252">
        <f>BS22/BQ22%</f>
        <v>5.7187017001545595</v>
      </c>
      <c r="BW22" s="214">
        <f t="shared" si="38"/>
        <v>2011.9</v>
      </c>
      <c r="BX22" s="228">
        <f t="shared" si="37"/>
        <v>452.5</v>
      </c>
      <c r="BY22" s="147">
        <f t="shared" si="37"/>
        <v>147.6</v>
      </c>
      <c r="BZ22" s="212">
        <f t="shared" si="34"/>
        <v>-304.9</v>
      </c>
      <c r="CA22" s="212">
        <f t="shared" si="35"/>
        <v>32.61878453038673</v>
      </c>
      <c r="CB22" s="254">
        <f t="shared" si="36"/>
        <v>7.33634872508574</v>
      </c>
      <c r="CC22" s="255"/>
    </row>
    <row r="23" spans="1:81" ht="12.75">
      <c r="A23" s="137" t="s">
        <v>72</v>
      </c>
      <c r="B23" s="136"/>
      <c r="C23" s="225">
        <v>2302.1</v>
      </c>
      <c r="D23" s="264">
        <v>2302</v>
      </c>
      <c r="E23" s="229">
        <v>2302</v>
      </c>
      <c r="F23" s="212">
        <f t="shared" si="22"/>
        <v>0</v>
      </c>
      <c r="G23" s="293">
        <f t="shared" si="0"/>
        <v>100</v>
      </c>
      <c r="H23" s="252"/>
      <c r="I23" s="227"/>
      <c r="J23" s="264"/>
      <c r="K23" s="229"/>
      <c r="L23" s="212"/>
      <c r="M23" s="253"/>
      <c r="N23" s="252"/>
      <c r="O23" s="225"/>
      <c r="P23" s="264"/>
      <c r="Q23" s="229"/>
      <c r="R23" s="212">
        <f t="shared" si="4"/>
        <v>0</v>
      </c>
      <c r="S23" s="253"/>
      <c r="T23" s="252"/>
      <c r="U23" s="225">
        <v>14.3</v>
      </c>
      <c r="V23" s="264">
        <v>14.3</v>
      </c>
      <c r="W23" s="229"/>
      <c r="X23" s="212"/>
      <c r="Y23" s="253"/>
      <c r="Z23" s="252"/>
      <c r="AA23" s="225">
        <v>19.6</v>
      </c>
      <c r="AB23" s="264"/>
      <c r="AC23" s="229"/>
      <c r="AD23" s="212"/>
      <c r="AE23" s="253"/>
      <c r="AF23" s="252"/>
      <c r="AG23" s="225">
        <v>10</v>
      </c>
      <c r="AH23" s="264">
        <v>1.9</v>
      </c>
      <c r="AI23" s="229"/>
      <c r="AJ23" s="212"/>
      <c r="AK23" s="253"/>
      <c r="AL23" s="252"/>
      <c r="AM23" s="225">
        <v>8.3</v>
      </c>
      <c r="AN23" s="264"/>
      <c r="AO23" s="229"/>
      <c r="AP23" s="212"/>
      <c r="AQ23" s="253"/>
      <c r="AR23" s="252"/>
      <c r="AS23" s="225">
        <v>6.9</v>
      </c>
      <c r="AT23" s="264">
        <v>3</v>
      </c>
      <c r="AU23" s="229">
        <v>0.9</v>
      </c>
      <c r="AV23" s="212"/>
      <c r="AW23" s="253"/>
      <c r="AX23" s="250"/>
      <c r="AY23" s="225"/>
      <c r="AZ23" s="264"/>
      <c r="BA23" s="229"/>
      <c r="BB23" s="212"/>
      <c r="BC23" s="253"/>
      <c r="BD23" s="250"/>
      <c r="BE23" s="225"/>
      <c r="BF23" s="264"/>
      <c r="BG23" s="229"/>
      <c r="BH23" s="212"/>
      <c r="BI23" s="253"/>
      <c r="BJ23" s="252"/>
      <c r="BK23" s="225">
        <v>8.5</v>
      </c>
      <c r="BL23" s="264">
        <v>2.1</v>
      </c>
      <c r="BM23" s="229"/>
      <c r="BN23" s="212"/>
      <c r="BO23" s="253">
        <f>BM23/BL23%</f>
        <v>0</v>
      </c>
      <c r="BP23" s="252">
        <f>BM23/BK23%</f>
        <v>0</v>
      </c>
      <c r="BQ23" s="225">
        <v>21</v>
      </c>
      <c r="BR23" s="264">
        <v>5.1</v>
      </c>
      <c r="BS23" s="229">
        <v>6.1</v>
      </c>
      <c r="BT23" s="212">
        <f t="shared" si="32"/>
        <v>1</v>
      </c>
      <c r="BU23" s="253">
        <f>BS23/BR23%</f>
        <v>119.6078431372549</v>
      </c>
      <c r="BV23" s="252">
        <f>BS23/BQ23%</f>
        <v>29.047619047619047</v>
      </c>
      <c r="BW23" s="214">
        <f t="shared" si="38"/>
        <v>2390.7000000000003</v>
      </c>
      <c r="BX23" s="228">
        <f t="shared" si="37"/>
        <v>2328.4</v>
      </c>
      <c r="BY23" s="147">
        <f t="shared" si="37"/>
        <v>2309</v>
      </c>
      <c r="BZ23" s="212">
        <f t="shared" si="34"/>
        <v>-19.40000000000009</v>
      </c>
      <c r="CA23" s="212">
        <f t="shared" si="35"/>
        <v>99.16680982649028</v>
      </c>
      <c r="CB23" s="254">
        <f t="shared" si="36"/>
        <v>96.58259087296607</v>
      </c>
      <c r="CC23" s="255"/>
    </row>
    <row r="24" spans="1:81" ht="12.75">
      <c r="A24" s="135" t="s">
        <v>73</v>
      </c>
      <c r="B24" s="136"/>
      <c r="C24" s="225"/>
      <c r="D24" s="264"/>
      <c r="E24" s="229"/>
      <c r="F24" s="212">
        <f t="shared" si="22"/>
        <v>0</v>
      </c>
      <c r="G24" s="293"/>
      <c r="H24" s="252"/>
      <c r="I24" s="227"/>
      <c r="J24" s="264"/>
      <c r="K24" s="229"/>
      <c r="L24" s="212">
        <f t="shared" si="2"/>
        <v>0</v>
      </c>
      <c r="M24" s="253"/>
      <c r="N24" s="252"/>
      <c r="O24" s="225"/>
      <c r="P24" s="264"/>
      <c r="Q24" s="229"/>
      <c r="R24" s="212">
        <f t="shared" si="4"/>
        <v>0</v>
      </c>
      <c r="S24" s="253"/>
      <c r="T24" s="252"/>
      <c r="U24" s="225"/>
      <c r="V24" s="264"/>
      <c r="W24" s="229"/>
      <c r="X24" s="212">
        <f t="shared" si="6"/>
        <v>0</v>
      </c>
      <c r="Y24" s="253"/>
      <c r="Z24" s="252"/>
      <c r="AA24" s="225"/>
      <c r="AB24" s="264"/>
      <c r="AC24" s="229"/>
      <c r="AD24" s="212">
        <f t="shared" si="8"/>
        <v>0</v>
      </c>
      <c r="AE24" s="253"/>
      <c r="AF24" s="252"/>
      <c r="AG24" s="225"/>
      <c r="AH24" s="264"/>
      <c r="AI24" s="229"/>
      <c r="AJ24" s="212">
        <f t="shared" si="10"/>
        <v>0</v>
      </c>
      <c r="AK24" s="253"/>
      <c r="AL24" s="252"/>
      <c r="AM24" s="225"/>
      <c r="AN24" s="264"/>
      <c r="AO24" s="229"/>
      <c r="AP24" s="212">
        <f t="shared" si="12"/>
        <v>0</v>
      </c>
      <c r="AQ24" s="253"/>
      <c r="AR24" s="252"/>
      <c r="AS24" s="225"/>
      <c r="AT24" s="264"/>
      <c r="AU24" s="229">
        <v>190</v>
      </c>
      <c r="AV24" s="212">
        <f t="shared" si="14"/>
        <v>190</v>
      </c>
      <c r="AW24" s="253"/>
      <c r="AX24" s="250"/>
      <c r="AY24" s="225"/>
      <c r="AZ24" s="264"/>
      <c r="BA24" s="229"/>
      <c r="BB24" s="212">
        <f t="shared" si="16"/>
        <v>0</v>
      </c>
      <c r="BC24" s="253"/>
      <c r="BD24" s="250"/>
      <c r="BE24" s="225"/>
      <c r="BF24" s="264"/>
      <c r="BG24" s="229"/>
      <c r="BH24" s="212">
        <f t="shared" si="17"/>
        <v>0</v>
      </c>
      <c r="BI24" s="253"/>
      <c r="BJ24" s="252"/>
      <c r="BK24" s="225"/>
      <c r="BL24" s="264"/>
      <c r="BM24" s="229"/>
      <c r="BN24" s="212">
        <f t="shared" si="19"/>
        <v>0</v>
      </c>
      <c r="BO24" s="253"/>
      <c r="BP24" s="252"/>
      <c r="BQ24" s="225"/>
      <c r="BR24" s="264"/>
      <c r="BS24" s="229"/>
      <c r="BT24" s="212">
        <f t="shared" si="32"/>
        <v>0</v>
      </c>
      <c r="BU24" s="253"/>
      <c r="BV24" s="252"/>
      <c r="BW24" s="214">
        <f t="shared" si="38"/>
        <v>0</v>
      </c>
      <c r="BX24" s="228">
        <f t="shared" si="37"/>
        <v>0</v>
      </c>
      <c r="BY24" s="147">
        <f t="shared" si="37"/>
        <v>190</v>
      </c>
      <c r="BZ24" s="212">
        <f t="shared" si="34"/>
        <v>190</v>
      </c>
      <c r="CA24" s="212"/>
      <c r="CB24" s="254"/>
      <c r="CC24" s="255"/>
    </row>
    <row r="25" spans="1:81" ht="12.75">
      <c r="A25" s="138" t="s">
        <v>74</v>
      </c>
      <c r="B25" s="139"/>
      <c r="C25" s="230"/>
      <c r="D25" s="265"/>
      <c r="E25" s="231">
        <v>424</v>
      </c>
      <c r="F25" s="212">
        <f t="shared" si="22"/>
        <v>424</v>
      </c>
      <c r="G25" s="293"/>
      <c r="H25" s="252"/>
      <c r="I25" s="232"/>
      <c r="J25" s="265"/>
      <c r="K25" s="231"/>
      <c r="L25" s="212">
        <f t="shared" si="2"/>
        <v>0</v>
      </c>
      <c r="M25" s="253"/>
      <c r="N25" s="252"/>
      <c r="O25" s="230"/>
      <c r="P25" s="265"/>
      <c r="Q25" s="231"/>
      <c r="R25" s="212">
        <f t="shared" si="4"/>
        <v>0</v>
      </c>
      <c r="S25" s="253"/>
      <c r="T25" s="252"/>
      <c r="U25" s="230"/>
      <c r="V25" s="265"/>
      <c r="W25" s="231"/>
      <c r="X25" s="212">
        <f t="shared" si="6"/>
        <v>0</v>
      </c>
      <c r="Y25" s="253"/>
      <c r="Z25" s="252"/>
      <c r="AA25" s="230"/>
      <c r="AB25" s="265"/>
      <c r="AC25" s="231"/>
      <c r="AD25" s="212">
        <f t="shared" si="8"/>
        <v>0</v>
      </c>
      <c r="AE25" s="253"/>
      <c r="AF25" s="252"/>
      <c r="AG25" s="230"/>
      <c r="AH25" s="265"/>
      <c r="AI25" s="231"/>
      <c r="AJ25" s="212">
        <f t="shared" si="10"/>
        <v>0</v>
      </c>
      <c r="AK25" s="253"/>
      <c r="AL25" s="252"/>
      <c r="AM25" s="230"/>
      <c r="AN25" s="265"/>
      <c r="AO25" s="231"/>
      <c r="AP25" s="212">
        <f t="shared" si="12"/>
        <v>0</v>
      </c>
      <c r="AQ25" s="253"/>
      <c r="AR25" s="252"/>
      <c r="AS25" s="230"/>
      <c r="AT25" s="265"/>
      <c r="AU25" s="231"/>
      <c r="AV25" s="212">
        <f t="shared" si="14"/>
        <v>0</v>
      </c>
      <c r="AW25" s="253"/>
      <c r="AX25" s="250"/>
      <c r="AY25" s="230"/>
      <c r="AZ25" s="265"/>
      <c r="BA25" s="231">
        <v>6.1</v>
      </c>
      <c r="BB25" s="212">
        <f t="shared" si="16"/>
        <v>6.1</v>
      </c>
      <c r="BC25" s="253"/>
      <c r="BD25" s="250"/>
      <c r="BE25" s="230"/>
      <c r="BF25" s="265"/>
      <c r="BG25" s="231"/>
      <c r="BH25" s="212">
        <f t="shared" si="17"/>
        <v>0</v>
      </c>
      <c r="BI25" s="253"/>
      <c r="BJ25" s="252"/>
      <c r="BK25" s="230"/>
      <c r="BL25" s="265"/>
      <c r="BM25" s="231"/>
      <c r="BN25" s="212">
        <f t="shared" si="19"/>
        <v>0</v>
      </c>
      <c r="BO25" s="253"/>
      <c r="BP25" s="252"/>
      <c r="BQ25" s="230"/>
      <c r="BR25" s="265"/>
      <c r="BS25" s="231"/>
      <c r="BT25" s="212">
        <f t="shared" si="32"/>
        <v>0</v>
      </c>
      <c r="BU25" s="253"/>
      <c r="BV25" s="252"/>
      <c r="BW25" s="214">
        <f t="shared" si="38"/>
        <v>0</v>
      </c>
      <c r="BX25" s="228">
        <f t="shared" si="37"/>
        <v>0</v>
      </c>
      <c r="BY25" s="147">
        <f t="shared" si="37"/>
        <v>430.1</v>
      </c>
      <c r="BZ25" s="212">
        <f t="shared" si="34"/>
        <v>430.1</v>
      </c>
      <c r="CA25" s="212"/>
      <c r="CB25" s="254"/>
      <c r="CC25" s="255"/>
    </row>
    <row r="26" spans="1:81" ht="12.75">
      <c r="A26" s="137" t="s">
        <v>106</v>
      </c>
      <c r="B26" s="140"/>
      <c r="C26" s="210">
        <v>206.7</v>
      </c>
      <c r="D26" s="120">
        <v>26.5</v>
      </c>
      <c r="E26" s="211">
        <v>28.8</v>
      </c>
      <c r="F26" s="212">
        <f t="shared" si="22"/>
        <v>2.3000000000000007</v>
      </c>
      <c r="G26" s="293">
        <f t="shared" si="0"/>
        <v>108.67924528301887</v>
      </c>
      <c r="H26" s="252">
        <f t="shared" si="39"/>
        <v>13.933236574746012</v>
      </c>
      <c r="I26" s="213">
        <v>4</v>
      </c>
      <c r="J26" s="120">
        <v>1.5</v>
      </c>
      <c r="K26" s="211">
        <v>1</v>
      </c>
      <c r="L26" s="212">
        <f t="shared" si="2"/>
        <v>-0.5</v>
      </c>
      <c r="M26" s="253">
        <f t="shared" si="3"/>
        <v>66.66666666666667</v>
      </c>
      <c r="N26" s="252"/>
      <c r="O26" s="210">
        <v>16.6</v>
      </c>
      <c r="P26" s="120">
        <v>2.1</v>
      </c>
      <c r="Q26" s="211">
        <v>1.4</v>
      </c>
      <c r="R26" s="212">
        <f t="shared" si="4"/>
        <v>-0.7000000000000002</v>
      </c>
      <c r="S26" s="253">
        <f>Q26/P26%</f>
        <v>66.66666666666666</v>
      </c>
      <c r="T26" s="252">
        <f t="shared" si="25"/>
        <v>8.433734939759034</v>
      </c>
      <c r="U26" s="210">
        <v>10.4</v>
      </c>
      <c r="V26" s="120">
        <v>1</v>
      </c>
      <c r="W26" s="211"/>
      <c r="X26" s="212">
        <f t="shared" si="6"/>
        <v>-1</v>
      </c>
      <c r="Y26" s="253"/>
      <c r="Z26" s="252"/>
      <c r="AA26" s="210">
        <v>5.6</v>
      </c>
      <c r="AB26" s="120"/>
      <c r="AC26" s="211"/>
      <c r="AD26" s="212">
        <f t="shared" si="8"/>
        <v>0</v>
      </c>
      <c r="AE26" s="253"/>
      <c r="AF26" s="252"/>
      <c r="AG26" s="210">
        <v>19.7</v>
      </c>
      <c r="AH26" s="120">
        <v>2.7</v>
      </c>
      <c r="AI26" s="211"/>
      <c r="AJ26" s="212">
        <f t="shared" si="10"/>
        <v>-2.7</v>
      </c>
      <c r="AK26" s="253"/>
      <c r="AL26" s="252"/>
      <c r="AM26" s="210">
        <v>1.3</v>
      </c>
      <c r="AN26" s="120"/>
      <c r="AO26" s="211"/>
      <c r="AP26" s="212">
        <f t="shared" si="12"/>
        <v>0</v>
      </c>
      <c r="AQ26" s="253"/>
      <c r="AR26" s="252"/>
      <c r="AS26" s="210">
        <v>2.7</v>
      </c>
      <c r="AT26" s="120">
        <v>0.7</v>
      </c>
      <c r="AU26" s="211"/>
      <c r="AV26" s="212">
        <f t="shared" si="14"/>
        <v>-0.7</v>
      </c>
      <c r="AW26" s="253"/>
      <c r="AX26" s="250"/>
      <c r="AY26" s="210">
        <v>7.9</v>
      </c>
      <c r="AZ26" s="120"/>
      <c r="BA26" s="211"/>
      <c r="BB26" s="212">
        <f t="shared" si="16"/>
        <v>0</v>
      </c>
      <c r="BC26" s="253"/>
      <c r="BD26" s="250"/>
      <c r="BE26" s="210">
        <v>6.2</v>
      </c>
      <c r="BF26" s="120"/>
      <c r="BG26" s="211"/>
      <c r="BH26" s="212">
        <f t="shared" si="17"/>
        <v>0</v>
      </c>
      <c r="BI26" s="253"/>
      <c r="BJ26" s="252"/>
      <c r="BK26" s="210">
        <v>18.5</v>
      </c>
      <c r="BL26" s="120">
        <v>18.5</v>
      </c>
      <c r="BM26" s="211">
        <v>37</v>
      </c>
      <c r="BN26" s="212">
        <f t="shared" si="19"/>
        <v>18.5</v>
      </c>
      <c r="BO26" s="253">
        <f>BM26/BL26%</f>
        <v>200</v>
      </c>
      <c r="BP26" s="252"/>
      <c r="BQ26" s="210">
        <v>11.8</v>
      </c>
      <c r="BR26" s="120">
        <v>2.7</v>
      </c>
      <c r="BS26" s="211">
        <v>45.8</v>
      </c>
      <c r="BT26" s="212">
        <f t="shared" si="32"/>
        <v>43.099999999999994</v>
      </c>
      <c r="BU26" s="253">
        <f>BS26/BR26%</f>
        <v>1696.296296296296</v>
      </c>
      <c r="BV26" s="252">
        <f>BS26/BQ26%</f>
        <v>388.13559322033893</v>
      </c>
      <c r="BW26" s="214">
        <f t="shared" si="38"/>
        <v>311.4</v>
      </c>
      <c r="BX26" s="228">
        <f t="shared" si="37"/>
        <v>55.70000000000001</v>
      </c>
      <c r="BY26" s="228">
        <f t="shared" si="37"/>
        <v>114</v>
      </c>
      <c r="BZ26" s="212">
        <f t="shared" si="34"/>
        <v>58.29999999999999</v>
      </c>
      <c r="CA26" s="212"/>
      <c r="CB26" s="254"/>
      <c r="CC26" s="141"/>
    </row>
    <row r="27" spans="1:81" ht="12.75">
      <c r="A27" s="137" t="s">
        <v>107</v>
      </c>
      <c r="B27" s="140"/>
      <c r="C27" s="210"/>
      <c r="D27" s="120"/>
      <c r="E27" s="211">
        <v>196</v>
      </c>
      <c r="F27" s="212">
        <f t="shared" si="22"/>
        <v>196</v>
      </c>
      <c r="G27" s="208"/>
      <c r="H27" s="252"/>
      <c r="I27" s="213"/>
      <c r="J27" s="120"/>
      <c r="K27" s="211"/>
      <c r="L27" s="212">
        <f t="shared" si="2"/>
        <v>0</v>
      </c>
      <c r="M27" s="253"/>
      <c r="N27" s="252"/>
      <c r="O27" s="210"/>
      <c r="P27" s="120"/>
      <c r="Q27" s="211"/>
      <c r="R27" s="212">
        <f t="shared" si="4"/>
        <v>0</v>
      </c>
      <c r="S27" s="253"/>
      <c r="T27" s="252"/>
      <c r="U27" s="210"/>
      <c r="V27" s="120"/>
      <c r="W27" s="211"/>
      <c r="X27" s="212">
        <f t="shared" si="6"/>
        <v>0</v>
      </c>
      <c r="Y27" s="253"/>
      <c r="Z27" s="252"/>
      <c r="AA27" s="210"/>
      <c r="AB27" s="120"/>
      <c r="AC27" s="211"/>
      <c r="AD27" s="212">
        <f t="shared" si="8"/>
        <v>0</v>
      </c>
      <c r="AE27" s="253"/>
      <c r="AF27" s="252"/>
      <c r="AG27" s="210"/>
      <c r="AH27" s="120"/>
      <c r="AI27" s="211">
        <v>1.8</v>
      </c>
      <c r="AJ27" s="212">
        <f t="shared" si="10"/>
        <v>1.8</v>
      </c>
      <c r="AK27" s="253"/>
      <c r="AL27" s="252"/>
      <c r="AM27" s="210"/>
      <c r="AN27" s="120"/>
      <c r="AO27" s="211"/>
      <c r="AP27" s="212">
        <f t="shared" si="12"/>
        <v>0</v>
      </c>
      <c r="AQ27" s="253"/>
      <c r="AR27" s="252"/>
      <c r="AS27" s="210"/>
      <c r="AT27" s="120"/>
      <c r="AU27" s="211">
        <v>5.7</v>
      </c>
      <c r="AV27" s="212">
        <f t="shared" si="14"/>
        <v>5.7</v>
      </c>
      <c r="AW27" s="253"/>
      <c r="AX27" s="250"/>
      <c r="AY27" s="210"/>
      <c r="AZ27" s="120"/>
      <c r="BA27" s="211"/>
      <c r="BB27" s="212">
        <f t="shared" si="16"/>
        <v>0</v>
      </c>
      <c r="BC27" s="266"/>
      <c r="BD27" s="250"/>
      <c r="BE27" s="210"/>
      <c r="BF27" s="120"/>
      <c r="BG27" s="211"/>
      <c r="BH27" s="212">
        <f t="shared" si="17"/>
        <v>0</v>
      </c>
      <c r="BI27" s="253"/>
      <c r="BJ27" s="252"/>
      <c r="BK27" s="210">
        <v>0.8</v>
      </c>
      <c r="BL27" s="120">
        <v>0.8</v>
      </c>
      <c r="BM27" s="211">
        <v>-1.8</v>
      </c>
      <c r="BN27" s="212">
        <f t="shared" si="19"/>
        <v>-2.6</v>
      </c>
      <c r="BO27" s="253">
        <f>BM27/BL27%</f>
        <v>-225</v>
      </c>
      <c r="BP27" s="252"/>
      <c r="BQ27" s="210">
        <v>111.5</v>
      </c>
      <c r="BR27" s="120">
        <v>27.8</v>
      </c>
      <c r="BS27" s="211">
        <v>47.9</v>
      </c>
      <c r="BT27" s="212">
        <f t="shared" si="32"/>
        <v>20.099999999999998</v>
      </c>
      <c r="BU27" s="253">
        <f>BS27/BR27%</f>
        <v>172.30215827338128</v>
      </c>
      <c r="BV27" s="252">
        <f>BS27/BQ27%</f>
        <v>42.95964125560538</v>
      </c>
      <c r="BW27" s="214">
        <f t="shared" si="38"/>
        <v>112.3</v>
      </c>
      <c r="BX27" s="228">
        <f t="shared" si="37"/>
        <v>28.6</v>
      </c>
      <c r="BY27" s="228">
        <f t="shared" si="37"/>
        <v>249.6</v>
      </c>
      <c r="BZ27" s="212">
        <f t="shared" si="34"/>
        <v>221</v>
      </c>
      <c r="CA27" s="212">
        <f t="shared" si="35"/>
        <v>872.7272727272726</v>
      </c>
      <c r="CB27" s="254">
        <f t="shared" si="36"/>
        <v>222.26179875333926</v>
      </c>
      <c r="CC27" s="141"/>
    </row>
    <row r="28" spans="1:80" s="209" customFormat="1" ht="12.75">
      <c r="A28" s="203" t="s">
        <v>75</v>
      </c>
      <c r="B28" s="204"/>
      <c r="C28" s="205">
        <f>SUM(C29:C33)</f>
        <v>213505.7</v>
      </c>
      <c r="D28" s="206">
        <f>SUM(D29:D33)</f>
        <v>22022.9</v>
      </c>
      <c r="E28" s="207">
        <f>SUM(E29:E33)</f>
        <v>11800.300000000001</v>
      </c>
      <c r="F28" s="206">
        <f>E28-D28</f>
        <v>-10222.6</v>
      </c>
      <c r="G28" s="208">
        <f t="shared" si="0"/>
        <v>53.581953330397</v>
      </c>
      <c r="H28" s="250">
        <f>E28/C28%</f>
        <v>5.526925042282244</v>
      </c>
      <c r="I28" s="207">
        <f>SUM(I29:I33)</f>
        <v>13037.3</v>
      </c>
      <c r="J28" s="206">
        <f>SUM(J29:J33)</f>
        <v>3451</v>
      </c>
      <c r="K28" s="207">
        <f>SUM(K29:K33)</f>
        <v>2278.5</v>
      </c>
      <c r="L28" s="206">
        <f>K28-J28</f>
        <v>-1172.5</v>
      </c>
      <c r="M28" s="208">
        <f>K28/J28%</f>
        <v>66.02434077079108</v>
      </c>
      <c r="N28" s="250">
        <f t="shared" si="24"/>
        <v>17.47677816725856</v>
      </c>
      <c r="O28" s="205">
        <f>SUM(O29:O33)</f>
        <v>102893.6</v>
      </c>
      <c r="P28" s="206">
        <f>SUM(P29:P33)</f>
        <v>7675.2</v>
      </c>
      <c r="Q28" s="207">
        <f>SUM(Q29:Q33)</f>
        <v>5044.7</v>
      </c>
      <c r="R28" s="206">
        <f>Q28-P28</f>
        <v>-2630.5</v>
      </c>
      <c r="S28" s="208">
        <f>Q28/P28%</f>
        <v>65.72727746508234</v>
      </c>
      <c r="T28" s="250">
        <f t="shared" si="25"/>
        <v>4.902831662999447</v>
      </c>
      <c r="U28" s="205">
        <f>SUM(U29:U33)</f>
        <v>3054.1</v>
      </c>
      <c r="V28" s="206">
        <f>SUM(V29:V33)</f>
        <v>481</v>
      </c>
      <c r="W28" s="207">
        <f>SUM(W29:W33)</f>
        <v>328.4</v>
      </c>
      <c r="X28" s="206">
        <f t="shared" si="6"/>
        <v>-152.60000000000002</v>
      </c>
      <c r="Y28" s="208">
        <f>W28/V28%</f>
        <v>68.27442827442827</v>
      </c>
      <c r="Z28" s="250">
        <f>W28/U28%</f>
        <v>10.75275858681772</v>
      </c>
      <c r="AA28" s="205">
        <f>SUM(AA29:AA33)</f>
        <v>10506.8</v>
      </c>
      <c r="AB28" s="206">
        <f>SUM(AB29:AB33)</f>
        <v>1877.5</v>
      </c>
      <c r="AC28" s="207">
        <f>SUM(AC29:AC33)</f>
        <v>1207.3999999999999</v>
      </c>
      <c r="AD28" s="206">
        <f t="shared" si="8"/>
        <v>-670.1000000000001</v>
      </c>
      <c r="AE28" s="208"/>
      <c r="AF28" s="250">
        <f>AC28/AA28%</f>
        <v>11.491605436479231</v>
      </c>
      <c r="AG28" s="205">
        <f>SUM(AG29:AG33)</f>
        <v>33870.600000000006</v>
      </c>
      <c r="AH28" s="206">
        <f>SUM(AH29:AH33)</f>
        <v>2696.8</v>
      </c>
      <c r="AI28" s="207">
        <f>SUM(AI29:AI33)</f>
        <v>2696.8</v>
      </c>
      <c r="AJ28" s="206">
        <f t="shared" si="10"/>
        <v>0</v>
      </c>
      <c r="AK28" s="208">
        <f>AI28/AH28%</f>
        <v>100</v>
      </c>
      <c r="AL28" s="250">
        <f t="shared" si="26"/>
        <v>7.962067397684126</v>
      </c>
      <c r="AM28" s="205">
        <f>SUM(AM29:AM33)</f>
        <v>10111</v>
      </c>
      <c r="AN28" s="206">
        <f>SUM(AN29:AN33)</f>
        <v>2869.6</v>
      </c>
      <c r="AO28" s="207">
        <f>SUM(AO29:AO33)</f>
        <v>1901</v>
      </c>
      <c r="AP28" s="206">
        <f t="shared" si="12"/>
        <v>-968.5999999999999</v>
      </c>
      <c r="AQ28" s="208">
        <f aca="true" t="shared" si="40" ref="AQ28:AQ34">AO28/AN28%</f>
        <v>66.24616671313075</v>
      </c>
      <c r="AR28" s="250">
        <f t="shared" si="27"/>
        <v>18.801305508851744</v>
      </c>
      <c r="AS28" s="205">
        <f>SUM(AS29:AS33)</f>
        <v>26204.399999999998</v>
      </c>
      <c r="AT28" s="206">
        <f>SUM(AT29:AT33)</f>
        <v>4333.9</v>
      </c>
      <c r="AU28" s="207">
        <f>SUM(AU29:AU33)</f>
        <v>3191.7999999999997</v>
      </c>
      <c r="AV28" s="206">
        <f t="shared" si="14"/>
        <v>-1142.1</v>
      </c>
      <c r="AW28" s="208">
        <f aca="true" t="shared" si="41" ref="AW28:AW34">AU28/AT28%</f>
        <v>73.64729227716376</v>
      </c>
      <c r="AX28" s="250">
        <f t="shared" si="28"/>
        <v>12.180397185205537</v>
      </c>
      <c r="AY28" s="205">
        <f>SUM(AY29:AY33)</f>
        <v>7873.599999999999</v>
      </c>
      <c r="AZ28" s="206">
        <f>SUM(AZ29:AZ33)</f>
        <v>773.7</v>
      </c>
      <c r="BA28" s="207">
        <f>SUM(BA29:BA33)</f>
        <v>476.6</v>
      </c>
      <c r="BB28" s="206">
        <f t="shared" si="16"/>
        <v>-297.1</v>
      </c>
      <c r="BC28" s="253">
        <f>BA28/AZ28%</f>
        <v>61.60010339925036</v>
      </c>
      <c r="BD28" s="250">
        <f t="shared" si="29"/>
        <v>6.053139605771186</v>
      </c>
      <c r="BE28" s="205">
        <f>SUM(BE29:BE33)</f>
        <v>7458.7</v>
      </c>
      <c r="BF28" s="206">
        <f>SUM(BF29:BF33)</f>
        <v>1777.7</v>
      </c>
      <c r="BG28" s="207">
        <f>SUM(BG29:BG33)</f>
        <v>1174.9</v>
      </c>
      <c r="BH28" s="206">
        <f>BG28-BF28</f>
        <v>-602.8</v>
      </c>
      <c r="BI28" s="208">
        <f>BG28/BF28%</f>
        <v>66.09101648197108</v>
      </c>
      <c r="BJ28" s="250">
        <f t="shared" si="30"/>
        <v>15.752074758335903</v>
      </c>
      <c r="BK28" s="205">
        <f>SUM(BK29:BK33)</f>
        <v>51940.4</v>
      </c>
      <c r="BL28" s="206">
        <f>SUM(BL29:BL33)</f>
        <v>4312.8</v>
      </c>
      <c r="BM28" s="207">
        <f>SUM(BM29:BM33)</f>
        <v>2822</v>
      </c>
      <c r="BN28" s="206">
        <f>BM28-BL28</f>
        <v>-1490.8000000000002</v>
      </c>
      <c r="BO28" s="208">
        <f>BM28/BL28%</f>
        <v>65.43312928955667</v>
      </c>
      <c r="BP28" s="250">
        <f t="shared" si="31"/>
        <v>5.433150303039638</v>
      </c>
      <c r="BQ28" s="205">
        <f>SUM(BQ29:BQ33)</f>
        <v>84978.2</v>
      </c>
      <c r="BR28" s="206">
        <f>SUM(BR29:BR33)</f>
        <v>2619.4</v>
      </c>
      <c r="BS28" s="207">
        <f>SUM(BS29:BS33)</f>
        <v>2619.4</v>
      </c>
      <c r="BT28" s="206"/>
      <c r="BU28" s="208"/>
      <c r="BV28" s="250">
        <f t="shared" si="33"/>
        <v>3.08243761341144</v>
      </c>
      <c r="BW28" s="205">
        <f t="shared" si="38"/>
        <v>565434.4</v>
      </c>
      <c r="BX28" s="267">
        <f t="shared" si="37"/>
        <v>54891.5</v>
      </c>
      <c r="BY28" s="267">
        <f t="shared" si="37"/>
        <v>35541.8</v>
      </c>
      <c r="BZ28" s="206">
        <f>BY28-BX28</f>
        <v>-19349.699999999997</v>
      </c>
      <c r="CA28" s="206">
        <f>BY28/BX28%</f>
        <v>64.74918703260069</v>
      </c>
      <c r="CB28" s="251">
        <f t="shared" si="36"/>
        <v>6.285751273710974</v>
      </c>
    </row>
    <row r="29" spans="1:80" s="134" customFormat="1" ht="12.75">
      <c r="A29" s="142" t="s">
        <v>76</v>
      </c>
      <c r="B29" s="143"/>
      <c r="C29" s="210">
        <v>31555.5</v>
      </c>
      <c r="D29" s="120">
        <v>13868.1</v>
      </c>
      <c r="E29" s="211">
        <v>9245.4</v>
      </c>
      <c r="F29" s="212">
        <f t="shared" si="22"/>
        <v>-4622.700000000001</v>
      </c>
      <c r="G29" s="293">
        <f t="shared" si="0"/>
        <v>66.66666666666666</v>
      </c>
      <c r="H29" s="252">
        <f>E29/C29%</f>
        <v>29.298854399391548</v>
      </c>
      <c r="I29" s="213">
        <v>10574.8</v>
      </c>
      <c r="J29" s="120">
        <v>3300</v>
      </c>
      <c r="K29" s="211">
        <v>2200</v>
      </c>
      <c r="L29" s="212">
        <f>K29-J29</f>
        <v>-1100</v>
      </c>
      <c r="M29" s="253">
        <f>K29/J29%</f>
        <v>66.66666666666667</v>
      </c>
      <c r="N29" s="252">
        <f t="shared" si="24"/>
        <v>20.804175965502896</v>
      </c>
      <c r="O29" s="210">
        <v>24897.6</v>
      </c>
      <c r="P29" s="120">
        <v>7470</v>
      </c>
      <c r="Q29" s="211">
        <v>4980</v>
      </c>
      <c r="R29" s="212">
        <f t="shared" si="4"/>
        <v>-2490</v>
      </c>
      <c r="S29" s="253">
        <f>Q29/P29%</f>
        <v>66.66666666666666</v>
      </c>
      <c r="T29" s="252">
        <f t="shared" si="25"/>
        <v>20.00192789666474</v>
      </c>
      <c r="U29" s="210">
        <v>1856.4</v>
      </c>
      <c r="V29" s="120">
        <v>370</v>
      </c>
      <c r="W29" s="211">
        <v>309.4</v>
      </c>
      <c r="X29" s="212">
        <f t="shared" si="6"/>
        <v>-60.60000000000002</v>
      </c>
      <c r="Y29" s="253">
        <f>W29/V29%</f>
        <v>83.62162162162161</v>
      </c>
      <c r="Z29" s="252"/>
      <c r="AA29" s="210">
        <v>6257.1</v>
      </c>
      <c r="AB29" s="120">
        <v>1779.9</v>
      </c>
      <c r="AC29" s="211">
        <v>1186.6</v>
      </c>
      <c r="AD29" s="212">
        <f t="shared" si="8"/>
        <v>-593.3000000000002</v>
      </c>
      <c r="AE29" s="253">
        <f>AC29/AB29%</f>
        <v>66.66666666666666</v>
      </c>
      <c r="AF29" s="252">
        <f>AC29/AA29%</f>
        <v>18.964056831439482</v>
      </c>
      <c r="AG29" s="210">
        <v>14299.7</v>
      </c>
      <c r="AH29" s="120">
        <v>2383.4</v>
      </c>
      <c r="AI29" s="211">
        <v>2383.4</v>
      </c>
      <c r="AJ29" s="212">
        <f t="shared" si="10"/>
        <v>0</v>
      </c>
      <c r="AK29" s="253">
        <f>AI29/AH29%</f>
        <v>100</v>
      </c>
      <c r="AL29" s="252">
        <f t="shared" si="26"/>
        <v>16.667482534598626</v>
      </c>
      <c r="AM29" s="210">
        <v>8053.2</v>
      </c>
      <c r="AN29" s="120">
        <v>2818.6</v>
      </c>
      <c r="AO29" s="211">
        <v>1879</v>
      </c>
      <c r="AP29" s="212">
        <f t="shared" si="12"/>
        <v>-939.5999999999999</v>
      </c>
      <c r="AQ29" s="253">
        <f t="shared" si="40"/>
        <v>66.66430142623997</v>
      </c>
      <c r="AR29" s="252">
        <f t="shared" si="27"/>
        <v>23.33233993940297</v>
      </c>
      <c r="AS29" s="210">
        <v>8752.4</v>
      </c>
      <c r="AT29" s="120">
        <v>3255.9</v>
      </c>
      <c r="AU29" s="211">
        <v>2170.6</v>
      </c>
      <c r="AV29" s="212">
        <f t="shared" si="14"/>
        <v>-1085.3000000000002</v>
      </c>
      <c r="AW29" s="253">
        <f t="shared" si="41"/>
        <v>66.66666666666667</v>
      </c>
      <c r="AX29" s="252">
        <f t="shared" si="28"/>
        <v>24.80005484210045</v>
      </c>
      <c r="AY29" s="210">
        <v>4550.9</v>
      </c>
      <c r="AZ29" s="120">
        <v>682.6</v>
      </c>
      <c r="BA29" s="211">
        <v>455</v>
      </c>
      <c r="BB29" s="212"/>
      <c r="BC29" s="253"/>
      <c r="BD29" s="250">
        <f t="shared" si="29"/>
        <v>9.998022369201697</v>
      </c>
      <c r="BE29" s="210">
        <v>5910.7</v>
      </c>
      <c r="BF29" s="120">
        <v>1749.4</v>
      </c>
      <c r="BG29" s="211">
        <v>1166.2</v>
      </c>
      <c r="BH29" s="212">
        <f t="shared" si="17"/>
        <v>-583.2</v>
      </c>
      <c r="BI29" s="253">
        <f>BG29/BF29%</f>
        <v>66.66285583628672</v>
      </c>
      <c r="BJ29" s="252">
        <f t="shared" si="30"/>
        <v>19.73031958989629</v>
      </c>
      <c r="BK29" s="210">
        <v>16720.8</v>
      </c>
      <c r="BL29" s="120">
        <v>4180.2</v>
      </c>
      <c r="BM29" s="211">
        <v>2786.8</v>
      </c>
      <c r="BN29" s="212">
        <f t="shared" si="19"/>
        <v>-1393.3999999999996</v>
      </c>
      <c r="BO29" s="253">
        <f>BM29/BL29%</f>
        <v>66.66666666666667</v>
      </c>
      <c r="BP29" s="252">
        <f t="shared" si="31"/>
        <v>16.666666666666668</v>
      </c>
      <c r="BQ29" s="210">
        <v>16517.6</v>
      </c>
      <c r="BR29" s="120">
        <v>2601.4</v>
      </c>
      <c r="BS29" s="211">
        <v>2601.4</v>
      </c>
      <c r="BT29" s="212"/>
      <c r="BU29" s="253"/>
      <c r="BV29" s="252">
        <f t="shared" si="33"/>
        <v>15.749261393907107</v>
      </c>
      <c r="BW29" s="214">
        <f t="shared" si="38"/>
        <v>149946.69999999998</v>
      </c>
      <c r="BX29" s="147">
        <f t="shared" si="37"/>
        <v>44459.5</v>
      </c>
      <c r="BY29" s="147">
        <f t="shared" si="37"/>
        <v>31363.800000000003</v>
      </c>
      <c r="BZ29" s="146">
        <f>BY29-BX29</f>
        <v>-13095.699999999997</v>
      </c>
      <c r="CA29" s="212">
        <f>BY29/BX29%</f>
        <v>70.54465299879666</v>
      </c>
      <c r="CB29" s="254">
        <f t="shared" si="36"/>
        <v>20.916632376704527</v>
      </c>
    </row>
    <row r="30" spans="1:80" s="134" customFormat="1" ht="12.75">
      <c r="A30" s="144" t="s">
        <v>111</v>
      </c>
      <c r="B30" s="143"/>
      <c r="C30" s="210">
        <v>1655</v>
      </c>
      <c r="D30" s="120"/>
      <c r="E30" s="211"/>
      <c r="F30" s="212"/>
      <c r="G30" s="293"/>
      <c r="H30" s="252"/>
      <c r="I30" s="213"/>
      <c r="J30" s="120"/>
      <c r="K30" s="211"/>
      <c r="L30" s="212"/>
      <c r="M30" s="253"/>
      <c r="N30" s="252"/>
      <c r="O30" s="210"/>
      <c r="P30" s="120"/>
      <c r="Q30" s="211"/>
      <c r="R30" s="212">
        <f t="shared" si="4"/>
        <v>0</v>
      </c>
      <c r="S30" s="253"/>
      <c r="T30" s="252"/>
      <c r="U30" s="210"/>
      <c r="V30" s="120"/>
      <c r="W30" s="211"/>
      <c r="X30" s="212"/>
      <c r="Y30" s="253"/>
      <c r="Z30" s="252"/>
      <c r="AA30" s="210"/>
      <c r="AB30" s="120"/>
      <c r="AC30" s="211"/>
      <c r="AD30" s="212"/>
      <c r="AE30" s="253"/>
      <c r="AF30" s="252"/>
      <c r="AG30" s="210"/>
      <c r="AH30" s="120"/>
      <c r="AI30" s="211"/>
      <c r="AJ30" s="212"/>
      <c r="AK30" s="253"/>
      <c r="AL30" s="252"/>
      <c r="AM30" s="210"/>
      <c r="AN30" s="120"/>
      <c r="AO30" s="211"/>
      <c r="AP30" s="212"/>
      <c r="AQ30" s="253"/>
      <c r="AR30" s="252"/>
      <c r="AS30" s="210"/>
      <c r="AT30" s="120"/>
      <c r="AU30" s="211"/>
      <c r="AV30" s="212"/>
      <c r="AW30" s="253"/>
      <c r="AX30" s="252"/>
      <c r="AY30" s="210"/>
      <c r="AZ30" s="120"/>
      <c r="BA30" s="211"/>
      <c r="BB30" s="212"/>
      <c r="BC30" s="253"/>
      <c r="BD30" s="250"/>
      <c r="BE30" s="210"/>
      <c r="BF30" s="120"/>
      <c r="BG30" s="211"/>
      <c r="BH30" s="212"/>
      <c r="BI30" s="253"/>
      <c r="BJ30" s="252"/>
      <c r="BK30" s="210"/>
      <c r="BL30" s="120"/>
      <c r="BM30" s="211"/>
      <c r="BN30" s="212"/>
      <c r="BO30" s="253"/>
      <c r="BP30" s="252"/>
      <c r="BQ30" s="210"/>
      <c r="BR30" s="120"/>
      <c r="BS30" s="211"/>
      <c r="BT30" s="212"/>
      <c r="BU30" s="253"/>
      <c r="BV30" s="252"/>
      <c r="BW30" s="214">
        <f t="shared" si="38"/>
        <v>1655</v>
      </c>
      <c r="BX30" s="147"/>
      <c r="BY30" s="147"/>
      <c r="BZ30" s="146"/>
      <c r="CA30" s="212"/>
      <c r="CB30" s="254"/>
    </row>
    <row r="31" spans="1:80" s="134" customFormat="1" ht="12.75">
      <c r="A31" s="144" t="s">
        <v>77</v>
      </c>
      <c r="B31" s="143"/>
      <c r="C31" s="210">
        <v>0.2</v>
      </c>
      <c r="D31" s="120"/>
      <c r="E31" s="211">
        <v>0.2</v>
      </c>
      <c r="F31" s="212">
        <f t="shared" si="22"/>
        <v>0.2</v>
      </c>
      <c r="G31" s="293"/>
      <c r="H31" s="252">
        <f>E31/C31%</f>
        <v>100</v>
      </c>
      <c r="I31" s="213">
        <v>203.7</v>
      </c>
      <c r="J31" s="120">
        <v>51</v>
      </c>
      <c r="K31" s="211">
        <v>21.1</v>
      </c>
      <c r="L31" s="212">
        <f>K31-J31</f>
        <v>-29.9</v>
      </c>
      <c r="M31" s="253">
        <f>K31/J31%</f>
        <v>41.372549019607845</v>
      </c>
      <c r="N31" s="252">
        <f t="shared" si="24"/>
        <v>10.358370152184586</v>
      </c>
      <c r="O31" s="210">
        <v>203.7</v>
      </c>
      <c r="P31" s="120">
        <v>55.2</v>
      </c>
      <c r="Q31" s="211">
        <v>14.7</v>
      </c>
      <c r="R31" s="212">
        <f t="shared" si="4"/>
        <v>-40.5</v>
      </c>
      <c r="S31" s="253">
        <f>Q31/P31%</f>
        <v>26.630434782608692</v>
      </c>
      <c r="T31" s="252">
        <f t="shared" si="25"/>
        <v>7.216494845360825</v>
      </c>
      <c r="U31" s="210">
        <v>203.7</v>
      </c>
      <c r="V31" s="120">
        <v>51</v>
      </c>
      <c r="W31" s="211">
        <v>19</v>
      </c>
      <c r="X31" s="212">
        <f t="shared" si="6"/>
        <v>-32</v>
      </c>
      <c r="Y31" s="253">
        <f>W31/V31%</f>
        <v>37.254901960784316</v>
      </c>
      <c r="Z31" s="252">
        <f>W31/U31%</f>
        <v>9.32744231713304</v>
      </c>
      <c r="AA31" s="210">
        <v>203.7</v>
      </c>
      <c r="AB31" s="120">
        <v>47.6</v>
      </c>
      <c r="AC31" s="211">
        <v>20.8</v>
      </c>
      <c r="AD31" s="212"/>
      <c r="AE31" s="253">
        <f>AC31/AB31%</f>
        <v>43.69747899159664</v>
      </c>
      <c r="AF31" s="252">
        <f>AC31/AA31%</f>
        <v>10.211094747177222</v>
      </c>
      <c r="AG31" s="210">
        <v>407.2</v>
      </c>
      <c r="AH31" s="120">
        <v>41.6</v>
      </c>
      <c r="AI31" s="211">
        <v>41.6</v>
      </c>
      <c r="AJ31" s="212">
        <f t="shared" si="10"/>
        <v>0</v>
      </c>
      <c r="AK31" s="253"/>
      <c r="AL31" s="252">
        <f t="shared" si="26"/>
        <v>10.216110019646365</v>
      </c>
      <c r="AM31" s="210">
        <v>203.7</v>
      </c>
      <c r="AN31" s="120">
        <v>51</v>
      </c>
      <c r="AO31" s="211">
        <v>22</v>
      </c>
      <c r="AP31" s="212">
        <f t="shared" si="12"/>
        <v>-29</v>
      </c>
      <c r="AQ31" s="253">
        <f t="shared" si="40"/>
        <v>43.13725490196078</v>
      </c>
      <c r="AR31" s="252">
        <f t="shared" si="27"/>
        <v>10.800196367206677</v>
      </c>
      <c r="AS31" s="210">
        <v>203.7</v>
      </c>
      <c r="AT31" s="120">
        <v>51</v>
      </c>
      <c r="AU31" s="211">
        <v>11.2</v>
      </c>
      <c r="AV31" s="212">
        <f t="shared" si="14"/>
        <v>-39.8</v>
      </c>
      <c r="AW31" s="253">
        <f t="shared" si="41"/>
        <v>21.960784313725487</v>
      </c>
      <c r="AX31" s="252">
        <f t="shared" si="28"/>
        <v>5.498281786941581</v>
      </c>
      <c r="AY31" s="210">
        <v>203.7</v>
      </c>
      <c r="AZ31" s="120">
        <v>51.1</v>
      </c>
      <c r="BA31" s="211">
        <v>21.6</v>
      </c>
      <c r="BB31" s="212"/>
      <c r="BC31" s="253"/>
      <c r="BD31" s="252">
        <f t="shared" si="29"/>
        <v>10.603829160530193</v>
      </c>
      <c r="BE31" s="210">
        <v>203.7</v>
      </c>
      <c r="BF31" s="120">
        <v>28.3</v>
      </c>
      <c r="BG31" s="211">
        <v>8.7</v>
      </c>
      <c r="BH31" s="212">
        <f t="shared" si="17"/>
        <v>-19.6</v>
      </c>
      <c r="BI31" s="253"/>
      <c r="BJ31" s="252">
        <f t="shared" si="30"/>
        <v>4.270986745213549</v>
      </c>
      <c r="BK31" s="210">
        <v>203.7</v>
      </c>
      <c r="BL31" s="120">
        <v>52.6</v>
      </c>
      <c r="BM31" s="211">
        <v>35.2</v>
      </c>
      <c r="BN31" s="212">
        <f t="shared" si="19"/>
        <v>-17.4</v>
      </c>
      <c r="BO31" s="253"/>
      <c r="BP31" s="252">
        <f t="shared" si="31"/>
        <v>17.280314187530685</v>
      </c>
      <c r="BQ31" s="233">
        <v>203.7</v>
      </c>
      <c r="BR31" s="120">
        <v>18</v>
      </c>
      <c r="BS31" s="211">
        <v>18</v>
      </c>
      <c r="BT31" s="212"/>
      <c r="BU31" s="253"/>
      <c r="BV31" s="252">
        <f t="shared" si="33"/>
        <v>8.836524300441827</v>
      </c>
      <c r="BW31" s="214">
        <f t="shared" si="38"/>
        <v>2444.4</v>
      </c>
      <c r="BX31" s="147">
        <f t="shared" si="37"/>
        <v>498.40000000000003</v>
      </c>
      <c r="BY31" s="147">
        <f t="shared" si="37"/>
        <v>234.09999999999997</v>
      </c>
      <c r="BZ31" s="146">
        <f>BY31-BX31</f>
        <v>-264.30000000000007</v>
      </c>
      <c r="CA31" s="212">
        <f>BY31/BX31%</f>
        <v>46.97030497592295</v>
      </c>
      <c r="CB31" s="254">
        <f t="shared" si="36"/>
        <v>9.57699230895107</v>
      </c>
    </row>
    <row r="32" spans="1:82" s="134" customFormat="1" ht="12.75">
      <c r="A32" s="142" t="s">
        <v>78</v>
      </c>
      <c r="B32" s="143"/>
      <c r="C32" s="210">
        <v>179971</v>
      </c>
      <c r="D32" s="120">
        <v>7830.8</v>
      </c>
      <c r="E32" s="211">
        <v>2230.8</v>
      </c>
      <c r="F32" s="212">
        <f t="shared" si="22"/>
        <v>-5600</v>
      </c>
      <c r="G32" s="293">
        <f t="shared" si="0"/>
        <v>28.487510854574246</v>
      </c>
      <c r="H32" s="252">
        <f>E32/C32%</f>
        <v>1.2395330358780026</v>
      </c>
      <c r="I32" s="213">
        <v>2258.8</v>
      </c>
      <c r="J32" s="120">
        <v>100</v>
      </c>
      <c r="K32" s="211">
        <v>57.4</v>
      </c>
      <c r="L32" s="212">
        <f t="shared" si="2"/>
        <v>-42.6</v>
      </c>
      <c r="M32" s="253">
        <f>K32/J32%</f>
        <v>57.4</v>
      </c>
      <c r="N32" s="252">
        <f t="shared" si="24"/>
        <v>2.5411723038781653</v>
      </c>
      <c r="O32" s="210">
        <v>77792.3</v>
      </c>
      <c r="P32" s="120">
        <v>150</v>
      </c>
      <c r="Q32" s="211">
        <v>50</v>
      </c>
      <c r="R32" s="212">
        <f t="shared" si="4"/>
        <v>-100</v>
      </c>
      <c r="S32" s="253">
        <f>Q32/P32%</f>
        <v>33.333333333333336</v>
      </c>
      <c r="T32" s="252">
        <f t="shared" si="25"/>
        <v>0.06427371346521442</v>
      </c>
      <c r="U32" s="210">
        <v>994</v>
      </c>
      <c r="V32" s="120">
        <v>60</v>
      </c>
      <c r="W32" s="211"/>
      <c r="X32" s="212">
        <f t="shared" si="6"/>
        <v>-60</v>
      </c>
      <c r="Y32" s="253">
        <f>W32/V32%</f>
        <v>0</v>
      </c>
      <c r="Z32" s="252"/>
      <c r="AA32" s="210">
        <v>4046</v>
      </c>
      <c r="AB32" s="120">
        <v>50</v>
      </c>
      <c r="AC32" s="211"/>
      <c r="AD32" s="212">
        <f t="shared" si="8"/>
        <v>-50</v>
      </c>
      <c r="AE32" s="253">
        <f>AC32/AB32%</f>
        <v>0</v>
      </c>
      <c r="AF32" s="252"/>
      <c r="AG32" s="210">
        <v>18923.7</v>
      </c>
      <c r="AH32" s="120"/>
      <c r="AI32" s="211"/>
      <c r="AJ32" s="212">
        <f t="shared" si="10"/>
        <v>0</v>
      </c>
      <c r="AK32" s="253"/>
      <c r="AL32" s="252">
        <f t="shared" si="26"/>
        <v>0</v>
      </c>
      <c r="AM32" s="210">
        <v>1854.1</v>
      </c>
      <c r="AN32" s="120"/>
      <c r="AO32" s="211"/>
      <c r="AP32" s="212">
        <f t="shared" si="12"/>
        <v>0</v>
      </c>
      <c r="AQ32" s="253"/>
      <c r="AR32" s="252">
        <f t="shared" si="27"/>
        <v>0</v>
      </c>
      <c r="AS32" s="210">
        <v>17210.1</v>
      </c>
      <c r="AT32" s="120">
        <v>1027</v>
      </c>
      <c r="AU32" s="211">
        <v>970</v>
      </c>
      <c r="AV32" s="212">
        <f t="shared" si="14"/>
        <v>-57</v>
      </c>
      <c r="AW32" s="253">
        <f t="shared" si="41"/>
        <v>94.44985394352483</v>
      </c>
      <c r="AX32" s="252">
        <f t="shared" si="28"/>
        <v>5.636225239830099</v>
      </c>
      <c r="AY32" s="210">
        <v>3119</v>
      </c>
      <c r="AZ32" s="120">
        <v>40</v>
      </c>
      <c r="BA32" s="211"/>
      <c r="BB32" s="212"/>
      <c r="BC32" s="253"/>
      <c r="BD32" s="252">
        <f t="shared" si="29"/>
        <v>0</v>
      </c>
      <c r="BE32" s="210">
        <v>1344.3</v>
      </c>
      <c r="BF32" s="120"/>
      <c r="BG32" s="211"/>
      <c r="BH32" s="212">
        <f t="shared" si="17"/>
        <v>0</v>
      </c>
      <c r="BI32" s="253"/>
      <c r="BJ32" s="252">
        <f t="shared" si="30"/>
        <v>0</v>
      </c>
      <c r="BK32" s="210">
        <v>35015.9</v>
      </c>
      <c r="BL32" s="120">
        <v>80</v>
      </c>
      <c r="BM32" s="211"/>
      <c r="BN32" s="212">
        <f t="shared" si="19"/>
        <v>-80</v>
      </c>
      <c r="BO32" s="253"/>
      <c r="BP32" s="252">
        <f t="shared" si="31"/>
        <v>0</v>
      </c>
      <c r="BQ32" s="210">
        <v>68256.9</v>
      </c>
      <c r="BR32" s="120"/>
      <c r="BS32" s="211"/>
      <c r="BT32" s="212"/>
      <c r="BU32" s="253"/>
      <c r="BV32" s="252">
        <f t="shared" si="33"/>
        <v>0</v>
      </c>
      <c r="BW32" s="214">
        <f t="shared" si="38"/>
        <v>410786.1</v>
      </c>
      <c r="BX32" s="147">
        <f t="shared" si="37"/>
        <v>9337.8</v>
      </c>
      <c r="BY32" s="147">
        <f t="shared" si="37"/>
        <v>3308.2000000000003</v>
      </c>
      <c r="BZ32" s="146">
        <f>BY32-BX32</f>
        <v>-6029.5999999999985</v>
      </c>
      <c r="CA32" s="212">
        <f>BY32/BX32%</f>
        <v>35.428045149821166</v>
      </c>
      <c r="CB32" s="254">
        <f t="shared" si="36"/>
        <v>0.8053339682136276</v>
      </c>
      <c r="CC32" s="234"/>
      <c r="CD32" s="234"/>
    </row>
    <row r="33" spans="1:82" s="134" customFormat="1" ht="12.75">
      <c r="A33" s="142" t="s">
        <v>79</v>
      </c>
      <c r="B33" s="143"/>
      <c r="C33" s="210">
        <v>324</v>
      </c>
      <c r="D33" s="120">
        <v>324</v>
      </c>
      <c r="E33" s="211">
        <v>323.9</v>
      </c>
      <c r="F33" s="212">
        <f>E33-D33</f>
        <v>-0.10000000000002274</v>
      </c>
      <c r="G33" s="208"/>
      <c r="H33" s="252">
        <f>E33/C33%</f>
        <v>99.96913580246913</v>
      </c>
      <c r="I33" s="213"/>
      <c r="J33" s="120"/>
      <c r="K33" s="211"/>
      <c r="L33" s="212">
        <f t="shared" si="2"/>
        <v>0</v>
      </c>
      <c r="M33" s="253"/>
      <c r="N33" s="252"/>
      <c r="O33" s="210"/>
      <c r="P33" s="120"/>
      <c r="Q33" s="211"/>
      <c r="R33" s="212">
        <f t="shared" si="4"/>
        <v>0</v>
      </c>
      <c r="S33" s="253"/>
      <c r="T33" s="252"/>
      <c r="U33" s="210"/>
      <c r="V33" s="120"/>
      <c r="W33" s="211"/>
      <c r="X33" s="212">
        <f t="shared" si="6"/>
        <v>0</v>
      </c>
      <c r="Y33" s="253"/>
      <c r="Z33" s="252"/>
      <c r="AA33" s="210"/>
      <c r="AB33" s="120"/>
      <c r="AC33" s="211"/>
      <c r="AD33" s="212">
        <f t="shared" si="8"/>
        <v>0</v>
      </c>
      <c r="AE33" s="253"/>
      <c r="AF33" s="252"/>
      <c r="AG33" s="210">
        <v>240</v>
      </c>
      <c r="AH33" s="120">
        <v>271.8</v>
      </c>
      <c r="AI33" s="211">
        <v>271.8</v>
      </c>
      <c r="AJ33" s="212">
        <f t="shared" si="10"/>
        <v>0</v>
      </c>
      <c r="AK33" s="253"/>
      <c r="AL33" s="252">
        <f t="shared" si="26"/>
        <v>113.25000000000001</v>
      </c>
      <c r="AM33" s="210"/>
      <c r="AN33" s="120"/>
      <c r="AO33" s="211"/>
      <c r="AP33" s="212">
        <f t="shared" si="12"/>
        <v>0</v>
      </c>
      <c r="AQ33" s="253"/>
      <c r="AR33" s="252"/>
      <c r="AS33" s="210">
        <v>38.2</v>
      </c>
      <c r="AT33" s="120"/>
      <c r="AU33" s="211">
        <v>40</v>
      </c>
      <c r="AV33" s="212">
        <f t="shared" si="14"/>
        <v>40</v>
      </c>
      <c r="AW33" s="253"/>
      <c r="AX33" s="252">
        <f t="shared" si="28"/>
        <v>104.71204188481676</v>
      </c>
      <c r="AY33" s="210"/>
      <c r="AZ33" s="120"/>
      <c r="BA33" s="211"/>
      <c r="BB33" s="212"/>
      <c r="BC33" s="253"/>
      <c r="BD33" s="252"/>
      <c r="BE33" s="210"/>
      <c r="BF33" s="120"/>
      <c r="BG33" s="211"/>
      <c r="BH33" s="212"/>
      <c r="BI33" s="253"/>
      <c r="BJ33" s="252"/>
      <c r="BK33" s="210"/>
      <c r="BL33" s="120"/>
      <c r="BM33" s="211"/>
      <c r="BN33" s="212"/>
      <c r="BO33" s="253"/>
      <c r="BP33" s="252"/>
      <c r="BQ33" s="210"/>
      <c r="BR33" s="120"/>
      <c r="BS33" s="211"/>
      <c r="BT33" s="212"/>
      <c r="BU33" s="253"/>
      <c r="BV33" s="252"/>
      <c r="BW33" s="214">
        <f t="shared" si="38"/>
        <v>602.2</v>
      </c>
      <c r="BX33" s="228">
        <f t="shared" si="37"/>
        <v>595.8</v>
      </c>
      <c r="BY33" s="228">
        <f t="shared" si="37"/>
        <v>635.7</v>
      </c>
      <c r="BZ33" s="212"/>
      <c r="CA33" s="253"/>
      <c r="CB33" s="268">
        <f t="shared" si="36"/>
        <v>105.56293590169379</v>
      </c>
      <c r="CC33" s="234"/>
      <c r="CD33" s="234"/>
    </row>
    <row r="34" spans="1:82" s="240" customFormat="1" ht="13.5" thickBot="1">
      <c r="A34" s="235" t="s">
        <v>80</v>
      </c>
      <c r="B34" s="236"/>
      <c r="C34" s="237">
        <f>C9+C28</f>
        <v>346816.1</v>
      </c>
      <c r="D34" s="237">
        <f>D9+D28</f>
        <v>47248.9</v>
      </c>
      <c r="E34" s="238">
        <f>E9+E28</f>
        <v>30818.9</v>
      </c>
      <c r="F34" s="206">
        <f>E34-D34</f>
        <v>-16430</v>
      </c>
      <c r="G34" s="208">
        <f t="shared" si="0"/>
        <v>65.22670369045629</v>
      </c>
      <c r="H34" s="269">
        <f>E34/C34%</f>
        <v>8.886236826952384</v>
      </c>
      <c r="I34" s="237">
        <f>I9+I28</f>
        <v>17266.1</v>
      </c>
      <c r="J34" s="237">
        <f>J9+J28</f>
        <v>3962.8</v>
      </c>
      <c r="K34" s="238">
        <f>K9+K28</f>
        <v>2599.8</v>
      </c>
      <c r="L34" s="206">
        <f>K34-J34</f>
        <v>-1363</v>
      </c>
      <c r="M34" s="208">
        <f>K34/J34%</f>
        <v>65.60512768749369</v>
      </c>
      <c r="N34" s="269">
        <f t="shared" si="24"/>
        <v>15.057250913640026</v>
      </c>
      <c r="O34" s="237">
        <f>O9+O28</f>
        <v>108657.40000000001</v>
      </c>
      <c r="P34" s="238">
        <f>P9+P28</f>
        <v>10484.7</v>
      </c>
      <c r="Q34" s="238">
        <f>Q9+Q28</f>
        <v>7622.5</v>
      </c>
      <c r="R34" s="206">
        <f>Q34-P34</f>
        <v>-2862.2000000000007</v>
      </c>
      <c r="S34" s="208">
        <f>Q34/P34%</f>
        <v>72.70117409177182</v>
      </c>
      <c r="T34" s="269">
        <f t="shared" si="25"/>
        <v>7.015168778196422</v>
      </c>
      <c r="U34" s="237">
        <f>U9+U28</f>
        <v>12098</v>
      </c>
      <c r="V34" s="238">
        <f>V9+V28</f>
        <v>2002.2000000000003</v>
      </c>
      <c r="W34" s="238">
        <f>W9+W28</f>
        <v>1608.6</v>
      </c>
      <c r="X34" s="206">
        <f>W34-V34</f>
        <v>-393.60000000000036</v>
      </c>
      <c r="Y34" s="208">
        <f>W34/V34%</f>
        <v>80.34162421336528</v>
      </c>
      <c r="Z34" s="269">
        <f>W34/U34%</f>
        <v>13.296412630186806</v>
      </c>
      <c r="AA34" s="237">
        <f>AA9+AA28</f>
        <v>16272</v>
      </c>
      <c r="AB34" s="238">
        <f>AB9+AB28</f>
        <v>2368.5</v>
      </c>
      <c r="AC34" s="238">
        <f>AC9+AC28</f>
        <v>1628.1999999999998</v>
      </c>
      <c r="AD34" s="206">
        <f>AC34-AB34</f>
        <v>-740.3000000000002</v>
      </c>
      <c r="AE34" s="208">
        <f>AC34/AB34%</f>
        <v>68.74393075786362</v>
      </c>
      <c r="AF34" s="269">
        <f>AC34/AA34%</f>
        <v>10.00614552605703</v>
      </c>
      <c r="AG34" s="237">
        <f>AG9+AG28</f>
        <v>37863.90000000001</v>
      </c>
      <c r="AH34" s="238">
        <f>AH9+AH28</f>
        <v>3221.5</v>
      </c>
      <c r="AI34" s="238">
        <f>AI9+AI28</f>
        <v>3288.4</v>
      </c>
      <c r="AJ34" s="206">
        <f>AI34-AH34</f>
        <v>66.90000000000009</v>
      </c>
      <c r="AK34" s="208">
        <f>AI34/AH34%</f>
        <v>102.07667235759739</v>
      </c>
      <c r="AL34" s="269">
        <f t="shared" si="26"/>
        <v>8.68478946965315</v>
      </c>
      <c r="AM34" s="237">
        <f>AM9+AM28</f>
        <v>15349.599999999999</v>
      </c>
      <c r="AN34" s="238">
        <f>AN9+AN28</f>
        <v>4240.7</v>
      </c>
      <c r="AO34" s="238">
        <f>AO9+AO28</f>
        <v>2779.7</v>
      </c>
      <c r="AP34" s="206">
        <f>AO34-AN34</f>
        <v>-1461</v>
      </c>
      <c r="AQ34" s="208">
        <f t="shared" si="40"/>
        <v>65.54814063715897</v>
      </c>
      <c r="AR34" s="269">
        <f t="shared" si="27"/>
        <v>18.10926669098869</v>
      </c>
      <c r="AS34" s="237">
        <f>AS9+AS28</f>
        <v>29814.699999999997</v>
      </c>
      <c r="AT34" s="238">
        <f>AT9+AT28</f>
        <v>4876.4</v>
      </c>
      <c r="AU34" s="238">
        <f>AU9+AU28</f>
        <v>3557.5999999999995</v>
      </c>
      <c r="AV34" s="206">
        <f>AU34-AT34</f>
        <v>-1318.8000000000002</v>
      </c>
      <c r="AW34" s="208">
        <f t="shared" si="41"/>
        <v>72.95545894512345</v>
      </c>
      <c r="AX34" s="269">
        <f t="shared" si="28"/>
        <v>11.93236893210396</v>
      </c>
      <c r="AY34" s="237">
        <f>AY9+AY28</f>
        <v>16005.2</v>
      </c>
      <c r="AZ34" s="238">
        <f>AZ9+AZ28</f>
        <v>1828.2000000000003</v>
      </c>
      <c r="BA34" s="238">
        <f>BA9+BA28</f>
        <v>1356</v>
      </c>
      <c r="BB34" s="206">
        <f>BA34-AZ34</f>
        <v>-472.2000000000003</v>
      </c>
      <c r="BC34" s="208">
        <f>BA34/AZ34%</f>
        <v>74.17131604857235</v>
      </c>
      <c r="BD34" s="269">
        <f t="shared" si="29"/>
        <v>8.472246519881038</v>
      </c>
      <c r="BE34" s="237">
        <f>BE9+BE28</f>
        <v>9472.1</v>
      </c>
      <c r="BF34" s="238">
        <f>BF9+BF28</f>
        <v>1927.6000000000001</v>
      </c>
      <c r="BG34" s="238">
        <f>BG9+BG28</f>
        <v>1277.8000000000002</v>
      </c>
      <c r="BH34" s="206">
        <f>BG34-BF34</f>
        <v>-649.8</v>
      </c>
      <c r="BI34" s="208">
        <f>BG34/BF34%</f>
        <v>66.28968665698278</v>
      </c>
      <c r="BJ34" s="269">
        <f t="shared" si="30"/>
        <v>13.490144740870559</v>
      </c>
      <c r="BK34" s="237">
        <f>BK9+BK28</f>
        <v>55784.3</v>
      </c>
      <c r="BL34" s="238">
        <f>BL9+BL28</f>
        <v>4849.2</v>
      </c>
      <c r="BM34" s="238">
        <f>BM9+BM28</f>
        <v>3225.3</v>
      </c>
      <c r="BN34" s="206">
        <f>BM34-BL34</f>
        <v>-1623.8999999999996</v>
      </c>
      <c r="BO34" s="208">
        <f>BM34/BL34%</f>
        <v>66.512001979708</v>
      </c>
      <c r="BP34" s="269">
        <f t="shared" si="31"/>
        <v>5.781734287245694</v>
      </c>
      <c r="BQ34" s="237">
        <f>BQ9+BQ28</f>
        <v>99395.2</v>
      </c>
      <c r="BR34" s="238">
        <f>BR9+BR28</f>
        <v>5325</v>
      </c>
      <c r="BS34" s="238">
        <f>BS9+BS28</f>
        <v>5199.200000000001</v>
      </c>
      <c r="BT34" s="206">
        <f>BS34-BR34</f>
        <v>-125.79999999999927</v>
      </c>
      <c r="BU34" s="208">
        <f>BS34/BR34%</f>
        <v>97.63755868544602</v>
      </c>
      <c r="BV34" s="269">
        <f t="shared" si="33"/>
        <v>5.23083609671292</v>
      </c>
      <c r="BW34" s="238">
        <f t="shared" si="38"/>
        <v>764794.5999999999</v>
      </c>
      <c r="BX34" s="238">
        <f t="shared" si="37"/>
        <v>92335.7</v>
      </c>
      <c r="BY34" s="238">
        <f t="shared" si="37"/>
        <v>64962</v>
      </c>
      <c r="BZ34" s="206">
        <f>BY34-BX34</f>
        <v>-27373.699999999997</v>
      </c>
      <c r="CA34" s="206">
        <f>BY34/BX34%</f>
        <v>70.35415337729611</v>
      </c>
      <c r="CB34" s="270">
        <f t="shared" si="36"/>
        <v>8.494045329294952</v>
      </c>
      <c r="CC34" s="239"/>
      <c r="CD34" s="239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 t="s">
        <v>84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27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272"/>
    </row>
    <row r="44" ht="12.75">
      <c r="BX44" s="272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3">
      <selection activeCell="A42" sqref="A42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96" t="s">
        <v>112</v>
      </c>
      <c r="B1" s="297"/>
      <c r="C1" s="298"/>
      <c r="D1" s="298"/>
      <c r="E1" s="298"/>
      <c r="F1" s="298"/>
      <c r="G1" s="299"/>
      <c r="H1" s="299"/>
      <c r="I1" s="299"/>
      <c r="J1" s="299"/>
      <c r="K1" s="299"/>
      <c r="L1" s="299"/>
    </row>
    <row r="2" spans="1:12" ht="15.75">
      <c r="A2" s="300" t="s">
        <v>113</v>
      </c>
      <c r="B2" s="297"/>
      <c r="C2" s="298"/>
      <c r="D2" s="298"/>
      <c r="E2" s="298"/>
      <c r="F2" s="298"/>
      <c r="G2" s="299"/>
      <c r="H2" s="299"/>
      <c r="I2" s="299"/>
      <c r="J2" s="299"/>
      <c r="K2" s="299"/>
      <c r="L2" s="299"/>
    </row>
    <row r="3" spans="1:12" ht="16.5" thickBot="1">
      <c r="A3" s="301"/>
      <c r="B3" s="302"/>
      <c r="C3" s="468"/>
      <c r="D3" s="468"/>
      <c r="E3" s="468"/>
      <c r="F3" s="468"/>
      <c r="G3" s="303"/>
      <c r="H3" s="303"/>
      <c r="I3" s="304"/>
      <c r="J3" s="304"/>
      <c r="K3" s="303"/>
      <c r="L3" s="305" t="s">
        <v>114</v>
      </c>
    </row>
    <row r="4" spans="1:14" ht="15">
      <c r="A4" s="306"/>
      <c r="B4" s="307" t="s">
        <v>115</v>
      </c>
      <c r="C4" s="469" t="s">
        <v>116</v>
      </c>
      <c r="D4" s="470"/>
      <c r="E4" s="470"/>
      <c r="F4" s="471"/>
      <c r="G4" s="475" t="s">
        <v>117</v>
      </c>
      <c r="H4" s="476"/>
      <c r="I4" s="476"/>
      <c r="J4" s="477"/>
      <c r="K4" s="481" t="s">
        <v>118</v>
      </c>
      <c r="L4" s="482"/>
      <c r="M4" s="482"/>
      <c r="N4" s="483"/>
    </row>
    <row r="5" spans="1:14" ht="15">
      <c r="A5" s="308" t="s">
        <v>0</v>
      </c>
      <c r="B5" s="308" t="s">
        <v>119</v>
      </c>
      <c r="C5" s="472"/>
      <c r="D5" s="473"/>
      <c r="E5" s="473"/>
      <c r="F5" s="474"/>
      <c r="G5" s="478"/>
      <c r="H5" s="479"/>
      <c r="I5" s="479"/>
      <c r="J5" s="480"/>
      <c r="K5" s="484"/>
      <c r="L5" s="485"/>
      <c r="M5" s="485"/>
      <c r="N5" s="486"/>
    </row>
    <row r="6" spans="1:14" ht="15">
      <c r="A6" s="308"/>
      <c r="B6" s="308"/>
      <c r="C6" s="309" t="s">
        <v>120</v>
      </c>
      <c r="D6" s="310" t="s">
        <v>121</v>
      </c>
      <c r="E6" s="487" t="s">
        <v>122</v>
      </c>
      <c r="F6" s="488"/>
      <c r="G6" s="309" t="s">
        <v>120</v>
      </c>
      <c r="H6" s="311" t="s">
        <v>121</v>
      </c>
      <c r="I6" s="487" t="s">
        <v>122</v>
      </c>
      <c r="J6" s="488"/>
      <c r="K6" s="309" t="s">
        <v>120</v>
      </c>
      <c r="L6" s="310" t="s">
        <v>121</v>
      </c>
      <c r="M6" s="489" t="s">
        <v>122</v>
      </c>
      <c r="N6" s="490"/>
    </row>
    <row r="7" spans="1:14" ht="12.75">
      <c r="A7" s="312"/>
      <c r="B7" s="312" t="s">
        <v>123</v>
      </c>
      <c r="C7" s="313" t="s">
        <v>124</v>
      </c>
      <c r="D7" s="314"/>
      <c r="E7" s="312" t="s">
        <v>19</v>
      </c>
      <c r="F7" s="315" t="s">
        <v>20</v>
      </c>
      <c r="G7" s="313" t="s">
        <v>124</v>
      </c>
      <c r="H7" s="316"/>
      <c r="I7" s="312" t="s">
        <v>19</v>
      </c>
      <c r="J7" s="315" t="s">
        <v>20</v>
      </c>
      <c r="K7" s="313" t="s">
        <v>124</v>
      </c>
      <c r="L7" s="314"/>
      <c r="M7" s="317" t="s">
        <v>19</v>
      </c>
      <c r="N7" s="318" t="s">
        <v>20</v>
      </c>
    </row>
    <row r="8" spans="1:14" ht="15.75">
      <c r="A8" s="204" t="s">
        <v>125</v>
      </c>
      <c r="B8" s="319" t="s">
        <v>126</v>
      </c>
      <c r="C8" s="320">
        <f>G8+K8</f>
        <v>738227</v>
      </c>
      <c r="D8" s="321">
        <f aca="true" t="shared" si="0" ref="C8:D25">H8+L8</f>
        <v>100330.09999999999</v>
      </c>
      <c r="E8" s="321">
        <f aca="true" t="shared" si="1" ref="E8:E20">D8-C8</f>
        <v>-637896.9</v>
      </c>
      <c r="F8" s="322">
        <f aca="true" t="shared" si="2" ref="F8:F18">D8/C8%</f>
        <v>13.590684166252384</v>
      </c>
      <c r="G8" s="323">
        <f>SUM(G9:G20)+G27+G28+G29+G32+G33</f>
        <v>538866.8</v>
      </c>
      <c r="H8" s="321">
        <f>SUM(H9:H20)+H27+H28+H29+H32+H33</f>
        <v>70909.9</v>
      </c>
      <c r="I8" s="321">
        <f>H8-G8</f>
        <v>-467956.9</v>
      </c>
      <c r="J8" s="324">
        <f>H8/G8%</f>
        <v>13.159077530848066</v>
      </c>
      <c r="K8" s="323">
        <f>SUM(K9:K20)+K27+K28+K29+K32+K33</f>
        <v>199360.2</v>
      </c>
      <c r="L8" s="321">
        <f>SUM(L9:L20)+L27+L28+L29+L32+L33</f>
        <v>29420.199999999997</v>
      </c>
      <c r="M8" s="321">
        <f>L8-K8</f>
        <v>-169940</v>
      </c>
      <c r="N8" s="322">
        <f>L8/K8%</f>
        <v>14.757308630308355</v>
      </c>
    </row>
    <row r="9" spans="1:14" ht="15">
      <c r="A9" s="325" t="s">
        <v>63</v>
      </c>
      <c r="B9" s="326" t="s">
        <v>127</v>
      </c>
      <c r="C9" s="327">
        <f t="shared" si="0"/>
        <v>484048.1</v>
      </c>
      <c r="D9" s="328">
        <f t="shared" si="0"/>
        <v>58077.899999999994</v>
      </c>
      <c r="E9" s="328">
        <f t="shared" si="1"/>
        <v>-425970.19999999995</v>
      </c>
      <c r="F9" s="329">
        <f t="shared" si="2"/>
        <v>11.998373715339445</v>
      </c>
      <c r="G9" s="330">
        <v>403538.1</v>
      </c>
      <c r="H9" s="331">
        <v>47738.1</v>
      </c>
      <c r="I9" s="332">
        <f aca="true" t="shared" si="3" ref="I9:I40">H9-G9</f>
        <v>-355800</v>
      </c>
      <c r="J9" s="333">
        <f aca="true" t="shared" si="4" ref="J9:J40">H9/G9%</f>
        <v>11.829886694713585</v>
      </c>
      <c r="K9" s="330">
        <v>80510</v>
      </c>
      <c r="L9" s="334">
        <v>10339.8</v>
      </c>
      <c r="M9" s="332">
        <f aca="true" t="shared" si="5" ref="M9:M40">L9-K9</f>
        <v>-70170.2</v>
      </c>
      <c r="N9" s="333">
        <f aca="true" t="shared" si="6" ref="N9:N40">L9/K9%</f>
        <v>12.842876661284311</v>
      </c>
    </row>
    <row r="10" spans="1:14" ht="15">
      <c r="A10" s="325" t="s">
        <v>64</v>
      </c>
      <c r="B10" s="326"/>
      <c r="C10" s="327">
        <f t="shared" si="0"/>
        <v>40250.2</v>
      </c>
      <c r="D10" s="328">
        <f t="shared" si="0"/>
        <v>5947</v>
      </c>
      <c r="E10" s="328">
        <f t="shared" si="1"/>
        <v>-34303.2</v>
      </c>
      <c r="F10" s="329">
        <f t="shared" si="2"/>
        <v>14.775081862947266</v>
      </c>
      <c r="G10" s="330">
        <v>36490.5</v>
      </c>
      <c r="H10" s="331">
        <v>5391.5</v>
      </c>
      <c r="I10" s="332">
        <f t="shared" si="3"/>
        <v>-31099</v>
      </c>
      <c r="J10" s="333">
        <f t="shared" si="4"/>
        <v>14.775078445074747</v>
      </c>
      <c r="K10" s="330">
        <v>3759.7</v>
      </c>
      <c r="L10" s="334">
        <v>555.5</v>
      </c>
      <c r="M10" s="332">
        <f t="shared" si="5"/>
        <v>-3204.2</v>
      </c>
      <c r="N10" s="333">
        <f t="shared" si="6"/>
        <v>14.77511503577413</v>
      </c>
    </row>
    <row r="11" spans="1:14" ht="25.5" hidden="1">
      <c r="A11" s="335" t="s">
        <v>24</v>
      </c>
      <c r="B11" s="326" t="s">
        <v>128</v>
      </c>
      <c r="C11" s="327">
        <f t="shared" si="0"/>
        <v>0</v>
      </c>
      <c r="D11" s="328">
        <f t="shared" si="0"/>
        <v>0</v>
      </c>
      <c r="E11" s="328">
        <f t="shared" si="1"/>
        <v>0</v>
      </c>
      <c r="F11" s="329" t="e">
        <f t="shared" si="2"/>
        <v>#DIV/0!</v>
      </c>
      <c r="G11" s="330"/>
      <c r="H11" s="331"/>
      <c r="I11" s="332">
        <f t="shared" si="3"/>
        <v>0</v>
      </c>
      <c r="J11" s="333" t="e">
        <f t="shared" si="4"/>
        <v>#DIV/0!</v>
      </c>
      <c r="K11" s="330"/>
      <c r="L11" s="334"/>
      <c r="M11" s="332">
        <f t="shared" si="5"/>
        <v>0</v>
      </c>
      <c r="N11" s="333" t="e">
        <f t="shared" si="6"/>
        <v>#DIV/0!</v>
      </c>
    </row>
    <row r="12" spans="1:14" ht="25.5">
      <c r="A12" s="335" t="s">
        <v>25</v>
      </c>
      <c r="B12" s="326" t="s">
        <v>129</v>
      </c>
      <c r="C12" s="327">
        <f t="shared" si="0"/>
        <v>19860.4</v>
      </c>
      <c r="D12" s="328">
        <f t="shared" si="0"/>
        <v>5113.2</v>
      </c>
      <c r="E12" s="328">
        <f t="shared" si="1"/>
        <v>-14747.2</v>
      </c>
      <c r="F12" s="329">
        <f t="shared" si="2"/>
        <v>25.745705021046906</v>
      </c>
      <c r="G12" s="330">
        <v>19860.4</v>
      </c>
      <c r="H12" s="331">
        <v>5113.2</v>
      </c>
      <c r="I12" s="332">
        <f t="shared" si="3"/>
        <v>-14747.2</v>
      </c>
      <c r="J12" s="333">
        <f t="shared" si="4"/>
        <v>25.745705021046906</v>
      </c>
      <c r="K12" s="330"/>
      <c r="L12" s="334"/>
      <c r="M12" s="332">
        <f t="shared" si="5"/>
        <v>0</v>
      </c>
      <c r="N12" s="333"/>
    </row>
    <row r="13" spans="1:14" ht="15">
      <c r="A13" s="335" t="s">
        <v>26</v>
      </c>
      <c r="B13" s="326" t="s">
        <v>130</v>
      </c>
      <c r="C13" s="327">
        <f t="shared" si="0"/>
        <v>9120</v>
      </c>
      <c r="D13" s="328">
        <f t="shared" si="0"/>
        <v>742.8</v>
      </c>
      <c r="E13" s="328">
        <f t="shared" si="1"/>
        <v>-8377.2</v>
      </c>
      <c r="F13" s="329">
        <f t="shared" si="2"/>
        <v>8.144736842105262</v>
      </c>
      <c r="G13" s="330">
        <v>5426.8</v>
      </c>
      <c r="H13" s="331">
        <v>444.4</v>
      </c>
      <c r="I13" s="332">
        <f t="shared" si="3"/>
        <v>-4982.400000000001</v>
      </c>
      <c r="J13" s="333">
        <f t="shared" si="4"/>
        <v>8.18898798555318</v>
      </c>
      <c r="K13" s="330">
        <v>3693.2</v>
      </c>
      <c r="L13" s="334">
        <v>298.4</v>
      </c>
      <c r="M13" s="332">
        <f t="shared" si="5"/>
        <v>-3394.7999999999997</v>
      </c>
      <c r="N13" s="333">
        <f t="shared" si="6"/>
        <v>8.079714069099968</v>
      </c>
    </row>
    <row r="14" spans="1:14" ht="25.5">
      <c r="A14" s="335" t="s">
        <v>28</v>
      </c>
      <c r="B14" s="326"/>
      <c r="C14" s="327">
        <f t="shared" si="0"/>
        <v>2080</v>
      </c>
      <c r="D14" s="328">
        <f t="shared" si="0"/>
        <v>626.6</v>
      </c>
      <c r="E14" s="328"/>
      <c r="F14" s="329"/>
      <c r="G14" s="330">
        <v>2080</v>
      </c>
      <c r="H14" s="331">
        <v>626.6</v>
      </c>
      <c r="I14" s="332">
        <f t="shared" si="3"/>
        <v>-1453.4</v>
      </c>
      <c r="J14" s="333">
        <f t="shared" si="4"/>
        <v>30.125</v>
      </c>
      <c r="K14" s="330"/>
      <c r="L14" s="334"/>
      <c r="M14" s="332">
        <f t="shared" si="5"/>
        <v>0</v>
      </c>
      <c r="N14" s="333"/>
    </row>
    <row r="15" spans="1:14" ht="15">
      <c r="A15" s="335" t="s">
        <v>65</v>
      </c>
      <c r="B15" s="336" t="s">
        <v>131</v>
      </c>
      <c r="C15" s="327">
        <f t="shared" si="0"/>
        <v>8592.2</v>
      </c>
      <c r="D15" s="328">
        <f t="shared" si="0"/>
        <v>475.1</v>
      </c>
      <c r="E15" s="328">
        <f t="shared" si="1"/>
        <v>-8117.1</v>
      </c>
      <c r="F15" s="329">
        <f t="shared" si="2"/>
        <v>5.529433672400549</v>
      </c>
      <c r="G15" s="330"/>
      <c r="H15" s="331"/>
      <c r="I15" s="332">
        <f t="shared" si="3"/>
        <v>0</v>
      </c>
      <c r="J15" s="333"/>
      <c r="K15" s="330">
        <v>8592.2</v>
      </c>
      <c r="L15" s="334">
        <v>475.1</v>
      </c>
      <c r="M15" s="332">
        <f t="shared" si="5"/>
        <v>-8117.1</v>
      </c>
      <c r="N15" s="333">
        <f t="shared" si="6"/>
        <v>5.529433672400549</v>
      </c>
    </row>
    <row r="16" spans="1:14" ht="15">
      <c r="A16" s="335" t="s">
        <v>105</v>
      </c>
      <c r="B16" s="336"/>
      <c r="C16" s="327"/>
      <c r="D16" s="328"/>
      <c r="E16" s="328"/>
      <c r="F16" s="329"/>
      <c r="G16" s="330">
        <v>27143.1</v>
      </c>
      <c r="H16" s="331">
        <v>1518</v>
      </c>
      <c r="I16" s="332"/>
      <c r="J16" s="333"/>
      <c r="K16" s="330">
        <v>32401.5</v>
      </c>
      <c r="L16" s="334">
        <v>3083.3</v>
      </c>
      <c r="M16" s="332"/>
      <c r="N16" s="333"/>
    </row>
    <row r="17" spans="1:14" ht="15">
      <c r="A17" s="337" t="s">
        <v>66</v>
      </c>
      <c r="B17" s="336" t="s">
        <v>132</v>
      </c>
      <c r="C17" s="327">
        <f t="shared" si="0"/>
        <v>55821.9</v>
      </c>
      <c r="D17" s="328">
        <f t="shared" si="0"/>
        <v>9617.4</v>
      </c>
      <c r="E17" s="328">
        <f t="shared" si="1"/>
        <v>-46204.5</v>
      </c>
      <c r="F17" s="329">
        <f t="shared" si="2"/>
        <v>17.228722060696605</v>
      </c>
      <c r="G17" s="330"/>
      <c r="H17" s="331"/>
      <c r="I17" s="332">
        <f t="shared" si="3"/>
        <v>0</v>
      </c>
      <c r="J17" s="333"/>
      <c r="K17" s="330">
        <v>55821.9</v>
      </c>
      <c r="L17" s="334">
        <v>9617.4</v>
      </c>
      <c r="M17" s="332">
        <f t="shared" si="5"/>
        <v>-46204.5</v>
      </c>
      <c r="N17" s="333">
        <f t="shared" si="6"/>
        <v>17.228722060696605</v>
      </c>
    </row>
    <row r="18" spans="1:14" ht="15">
      <c r="A18" s="338" t="s">
        <v>133</v>
      </c>
      <c r="B18" s="339" t="s">
        <v>134</v>
      </c>
      <c r="C18" s="327">
        <f t="shared" si="0"/>
        <v>17007.3</v>
      </c>
      <c r="D18" s="328">
        <f t="shared" si="0"/>
        <v>2224.3</v>
      </c>
      <c r="E18" s="328">
        <f t="shared" si="1"/>
        <v>-14783</v>
      </c>
      <c r="F18" s="329">
        <f t="shared" si="2"/>
        <v>13.078501584613669</v>
      </c>
      <c r="G18" s="330">
        <v>16557.6</v>
      </c>
      <c r="H18" s="331">
        <v>2182.3</v>
      </c>
      <c r="I18" s="332">
        <f t="shared" si="3"/>
        <v>-14375.3</v>
      </c>
      <c r="J18" s="333">
        <f t="shared" si="4"/>
        <v>13.180050248828334</v>
      </c>
      <c r="K18" s="340">
        <v>449.7</v>
      </c>
      <c r="L18" s="334">
        <v>42</v>
      </c>
      <c r="M18" s="332">
        <f t="shared" si="5"/>
        <v>-407.7</v>
      </c>
      <c r="N18" s="333">
        <f t="shared" si="6"/>
        <v>9.33955970647098</v>
      </c>
    </row>
    <row r="19" spans="1:14" ht="15">
      <c r="A19" s="335" t="s">
        <v>135</v>
      </c>
      <c r="B19" s="339" t="s">
        <v>136</v>
      </c>
      <c r="C19" s="327">
        <f t="shared" si="0"/>
        <v>0</v>
      </c>
      <c r="D19" s="328">
        <f t="shared" si="0"/>
        <v>0</v>
      </c>
      <c r="E19" s="328">
        <f t="shared" si="1"/>
        <v>0</v>
      </c>
      <c r="F19" s="329"/>
      <c r="G19" s="330"/>
      <c r="H19" s="341"/>
      <c r="I19" s="332"/>
      <c r="J19" s="333"/>
      <c r="K19" s="340"/>
      <c r="L19" s="332"/>
      <c r="M19" s="332">
        <f t="shared" si="5"/>
        <v>0</v>
      </c>
      <c r="N19" s="333"/>
    </row>
    <row r="20" spans="1:14" ht="38.25">
      <c r="A20" s="342" t="s">
        <v>137</v>
      </c>
      <c r="B20" s="343" t="s">
        <v>138</v>
      </c>
      <c r="C20" s="327">
        <f>G20+K20-16.1</f>
        <v>36493.00000000001</v>
      </c>
      <c r="D20" s="328">
        <f t="shared" si="0"/>
        <v>5191.6</v>
      </c>
      <c r="E20" s="328">
        <f t="shared" si="1"/>
        <v>-31301.40000000001</v>
      </c>
      <c r="F20" s="329">
        <f>D20/C20%</f>
        <v>14.226289973419558</v>
      </c>
      <c r="G20" s="344">
        <f>SUM(G21:G26)</f>
        <v>25191.500000000004</v>
      </c>
      <c r="H20" s="332">
        <f>SUM(H21:H26)</f>
        <v>3475.6</v>
      </c>
      <c r="I20" s="332">
        <f t="shared" si="3"/>
        <v>-21715.900000000005</v>
      </c>
      <c r="J20" s="333">
        <f t="shared" si="4"/>
        <v>13.796717146656608</v>
      </c>
      <c r="K20" s="330">
        <f>SUM(K21:K26)</f>
        <v>11317.599999999999</v>
      </c>
      <c r="L20" s="332">
        <f>SUM(L21:L26)</f>
        <v>1716</v>
      </c>
      <c r="M20" s="332">
        <f t="shared" si="5"/>
        <v>-9601.599999999999</v>
      </c>
      <c r="N20" s="333">
        <f t="shared" si="6"/>
        <v>15.162225206757618</v>
      </c>
    </row>
    <row r="21" spans="1:14" ht="25.5" hidden="1">
      <c r="A21" s="345" t="s">
        <v>34</v>
      </c>
      <c r="B21" s="346"/>
      <c r="C21" s="347">
        <f t="shared" si="0"/>
        <v>0</v>
      </c>
      <c r="D21" s="348">
        <f t="shared" si="0"/>
        <v>0</v>
      </c>
      <c r="E21" s="348"/>
      <c r="F21" s="349"/>
      <c r="G21" s="347"/>
      <c r="H21" s="350"/>
      <c r="I21" s="348">
        <f t="shared" si="3"/>
        <v>0</v>
      </c>
      <c r="J21" s="349"/>
      <c r="K21" s="347"/>
      <c r="L21" s="348"/>
      <c r="M21" s="348">
        <f t="shared" si="5"/>
        <v>0</v>
      </c>
      <c r="N21" s="349"/>
    </row>
    <row r="22" spans="1:14" ht="25.5">
      <c r="A22" s="345" t="s">
        <v>93</v>
      </c>
      <c r="B22" s="346"/>
      <c r="C22" s="347"/>
      <c r="D22" s="348"/>
      <c r="E22" s="348"/>
      <c r="F22" s="349"/>
      <c r="G22" s="347"/>
      <c r="H22" s="350"/>
      <c r="I22" s="348"/>
      <c r="J22" s="349"/>
      <c r="K22" s="347"/>
      <c r="L22" s="348"/>
      <c r="M22" s="348"/>
      <c r="N22" s="349"/>
    </row>
    <row r="23" spans="1:14" ht="15">
      <c r="A23" s="345" t="s">
        <v>139</v>
      </c>
      <c r="B23" s="351" t="s">
        <v>140</v>
      </c>
      <c r="C23" s="347">
        <f t="shared" si="0"/>
        <v>25292.9</v>
      </c>
      <c r="D23" s="348">
        <f t="shared" si="0"/>
        <v>3401</v>
      </c>
      <c r="E23" s="348">
        <f aca="true" t="shared" si="7" ref="E23:E39">D23-C23</f>
        <v>-21891.9</v>
      </c>
      <c r="F23" s="349">
        <f>D23/C23%</f>
        <v>13.446461259879255</v>
      </c>
      <c r="G23" s="347">
        <v>17969.4</v>
      </c>
      <c r="H23" s="350">
        <v>2728.6</v>
      </c>
      <c r="I23" s="348">
        <f t="shared" si="3"/>
        <v>-15240.800000000001</v>
      </c>
      <c r="J23" s="349">
        <f t="shared" si="4"/>
        <v>15.184702883791331</v>
      </c>
      <c r="K23" s="347">
        <v>7323.5</v>
      </c>
      <c r="L23" s="348">
        <v>672.4</v>
      </c>
      <c r="M23" s="348">
        <f t="shared" si="5"/>
        <v>-6651.1</v>
      </c>
      <c r="N23" s="349">
        <f t="shared" si="6"/>
        <v>9.181402334949135</v>
      </c>
    </row>
    <row r="24" spans="1:14" ht="15">
      <c r="A24" s="352" t="s">
        <v>36</v>
      </c>
      <c r="B24" s="351" t="s">
        <v>141</v>
      </c>
      <c r="C24" s="347">
        <f t="shared" si="0"/>
        <v>8593</v>
      </c>
      <c r="D24" s="348">
        <f t="shared" si="0"/>
        <v>1568.1</v>
      </c>
      <c r="E24" s="348">
        <f t="shared" si="7"/>
        <v>-7024.9</v>
      </c>
      <c r="F24" s="349">
        <f>D24/C24%</f>
        <v>18.24857442104038</v>
      </c>
      <c r="G24" s="347">
        <v>6697.2</v>
      </c>
      <c r="H24" s="350">
        <v>672.1</v>
      </c>
      <c r="I24" s="348">
        <f t="shared" si="3"/>
        <v>-6025.099999999999</v>
      </c>
      <c r="J24" s="349">
        <f t="shared" si="4"/>
        <v>10.03553723944335</v>
      </c>
      <c r="K24" s="347">
        <v>1895.8</v>
      </c>
      <c r="L24" s="348">
        <v>896</v>
      </c>
      <c r="M24" s="348">
        <f t="shared" si="5"/>
        <v>-999.8</v>
      </c>
      <c r="N24" s="349">
        <f t="shared" si="6"/>
        <v>47.26236944825404</v>
      </c>
    </row>
    <row r="25" spans="1:14" ht="25.5">
      <c r="A25" s="352" t="s">
        <v>142</v>
      </c>
      <c r="B25" s="346" t="s">
        <v>143</v>
      </c>
      <c r="C25" s="347">
        <f t="shared" si="0"/>
        <v>125.10000000000001</v>
      </c>
      <c r="D25" s="348">
        <f t="shared" si="0"/>
        <v>0</v>
      </c>
      <c r="E25" s="348">
        <f t="shared" si="7"/>
        <v>-125.10000000000001</v>
      </c>
      <c r="F25" s="349">
        <f>D25/C25%</f>
        <v>0</v>
      </c>
      <c r="G25" s="347">
        <v>38.7</v>
      </c>
      <c r="H25" s="350"/>
      <c r="I25" s="348">
        <f t="shared" si="3"/>
        <v>-38.7</v>
      </c>
      <c r="J25" s="349">
        <f t="shared" si="4"/>
        <v>0</v>
      </c>
      <c r="K25" s="353">
        <v>86.4</v>
      </c>
      <c r="L25" s="348"/>
      <c r="M25" s="348">
        <f t="shared" si="5"/>
        <v>-86.4</v>
      </c>
      <c r="N25" s="349">
        <f t="shared" si="6"/>
        <v>0</v>
      </c>
    </row>
    <row r="26" spans="1:14" ht="25.5">
      <c r="A26" s="354" t="s">
        <v>144</v>
      </c>
      <c r="B26" s="346"/>
      <c r="C26" s="347">
        <f aca="true" t="shared" si="8" ref="C26:D33">G26+K26</f>
        <v>2498.1</v>
      </c>
      <c r="D26" s="348">
        <f t="shared" si="8"/>
        <v>222.5</v>
      </c>
      <c r="E26" s="348">
        <f>D26-C26</f>
        <v>-2275.6</v>
      </c>
      <c r="F26" s="349">
        <f>D26/C26%</f>
        <v>8.906769144549859</v>
      </c>
      <c r="G26" s="347">
        <v>486.2</v>
      </c>
      <c r="H26" s="350">
        <v>74.9</v>
      </c>
      <c r="I26" s="348">
        <f t="shared" si="3"/>
        <v>-411.29999999999995</v>
      </c>
      <c r="J26" s="349">
        <f t="shared" si="4"/>
        <v>15.405183052241876</v>
      </c>
      <c r="K26" s="355">
        <v>2011.9</v>
      </c>
      <c r="L26" s="348">
        <v>147.6</v>
      </c>
      <c r="M26" s="348">
        <f t="shared" si="5"/>
        <v>-1864.3000000000002</v>
      </c>
      <c r="N26" s="349">
        <f t="shared" si="6"/>
        <v>7.33634872508574</v>
      </c>
    </row>
    <row r="27" spans="1:14" ht="25.5">
      <c r="A27" s="335" t="s">
        <v>39</v>
      </c>
      <c r="B27" s="326" t="s">
        <v>145</v>
      </c>
      <c r="C27" s="327">
        <f t="shared" si="8"/>
        <v>1939.1</v>
      </c>
      <c r="D27" s="328">
        <f t="shared" si="8"/>
        <v>177.9</v>
      </c>
      <c r="E27" s="328">
        <f t="shared" si="7"/>
        <v>-1761.1999999999998</v>
      </c>
      <c r="F27" s="329">
        <f>D27/C27%</f>
        <v>9.174359238822134</v>
      </c>
      <c r="G27" s="330">
        <v>1939.1</v>
      </c>
      <c r="H27" s="341">
        <v>177.9</v>
      </c>
      <c r="I27" s="332">
        <f t="shared" si="3"/>
        <v>-1761.1999999999998</v>
      </c>
      <c r="J27" s="333">
        <f t="shared" si="4"/>
        <v>9.174359238822134</v>
      </c>
      <c r="K27" s="356"/>
      <c r="L27" s="332"/>
      <c r="M27" s="332">
        <f t="shared" si="5"/>
        <v>0</v>
      </c>
      <c r="N27" s="333"/>
    </row>
    <row r="28" spans="1:14" ht="15">
      <c r="A28" s="335" t="s">
        <v>146</v>
      </c>
      <c r="B28" s="326"/>
      <c r="C28" s="327">
        <f t="shared" si="8"/>
        <v>2390.7</v>
      </c>
      <c r="D28" s="328">
        <f t="shared" si="8"/>
        <v>2391.3</v>
      </c>
      <c r="E28" s="328">
        <f t="shared" si="7"/>
        <v>0.6000000000003638</v>
      </c>
      <c r="F28" s="329"/>
      <c r="G28" s="330"/>
      <c r="H28" s="331">
        <v>82.3</v>
      </c>
      <c r="I28" s="332">
        <f t="shared" si="3"/>
        <v>82.3</v>
      </c>
      <c r="J28" s="333"/>
      <c r="K28" s="356">
        <v>2390.7</v>
      </c>
      <c r="L28" s="332">
        <v>2309</v>
      </c>
      <c r="M28" s="332">
        <f t="shared" si="5"/>
        <v>-81.69999999999982</v>
      </c>
      <c r="N28" s="333"/>
    </row>
    <row r="29" spans="1:14" ht="25.5">
      <c r="A29" s="357" t="s">
        <v>42</v>
      </c>
      <c r="B29" s="339" t="s">
        <v>147</v>
      </c>
      <c r="C29" s="327">
        <f t="shared" si="8"/>
        <v>521.9</v>
      </c>
      <c r="D29" s="328">
        <f t="shared" si="8"/>
        <v>4183.8</v>
      </c>
      <c r="E29" s="328">
        <f t="shared" si="7"/>
        <v>3661.9</v>
      </c>
      <c r="F29" s="329"/>
      <c r="G29" s="344">
        <f>SUM(G30:G31)</f>
        <v>521.9</v>
      </c>
      <c r="H29" s="332">
        <f>SUM(H30:H31)</f>
        <v>3563.7000000000003</v>
      </c>
      <c r="I29" s="332">
        <f t="shared" si="3"/>
        <v>3041.8</v>
      </c>
      <c r="J29" s="333"/>
      <c r="K29" s="344">
        <f>SUM(K30:K31)</f>
        <v>0</v>
      </c>
      <c r="L29" s="332">
        <f>SUM(L30:L31)</f>
        <v>620.1</v>
      </c>
      <c r="M29" s="332">
        <f t="shared" si="5"/>
        <v>620.1</v>
      </c>
      <c r="N29" s="333"/>
    </row>
    <row r="30" spans="1:14" ht="15">
      <c r="A30" s="358" t="s">
        <v>43</v>
      </c>
      <c r="B30" s="359" t="s">
        <v>148</v>
      </c>
      <c r="C30" s="360">
        <f t="shared" si="8"/>
        <v>521.9</v>
      </c>
      <c r="D30" s="361">
        <f t="shared" si="8"/>
        <v>369.4</v>
      </c>
      <c r="E30" s="348">
        <f t="shared" si="7"/>
        <v>-152.5</v>
      </c>
      <c r="F30" s="349"/>
      <c r="G30" s="360">
        <v>521.9</v>
      </c>
      <c r="H30" s="362">
        <v>179.4</v>
      </c>
      <c r="I30" s="348">
        <f t="shared" si="3"/>
        <v>-342.5</v>
      </c>
      <c r="J30" s="349"/>
      <c r="K30" s="360"/>
      <c r="L30" s="361">
        <v>190</v>
      </c>
      <c r="M30" s="348">
        <f t="shared" si="5"/>
        <v>190</v>
      </c>
      <c r="N30" s="333"/>
    </row>
    <row r="31" spans="1:14" ht="15">
      <c r="A31" s="358" t="s">
        <v>74</v>
      </c>
      <c r="B31" s="359" t="s">
        <v>149</v>
      </c>
      <c r="C31" s="363">
        <f t="shared" si="8"/>
        <v>0</v>
      </c>
      <c r="D31" s="361">
        <f t="shared" si="8"/>
        <v>3814.4</v>
      </c>
      <c r="E31" s="348">
        <f t="shared" si="7"/>
        <v>3814.4</v>
      </c>
      <c r="F31" s="349"/>
      <c r="G31" s="360"/>
      <c r="H31" s="362">
        <v>3384.3</v>
      </c>
      <c r="I31" s="348">
        <f t="shared" si="3"/>
        <v>3384.3</v>
      </c>
      <c r="J31" s="349"/>
      <c r="K31" s="360"/>
      <c r="L31" s="361">
        <v>430.1</v>
      </c>
      <c r="M31" s="348">
        <f t="shared" si="5"/>
        <v>430.1</v>
      </c>
      <c r="N31" s="333"/>
    </row>
    <row r="32" spans="1:14" ht="15">
      <c r="A32" s="357" t="s">
        <v>150</v>
      </c>
      <c r="B32" s="339" t="s">
        <v>151</v>
      </c>
      <c r="C32" s="364">
        <f t="shared" si="8"/>
        <v>429.2</v>
      </c>
      <c r="D32" s="328">
        <f t="shared" si="8"/>
        <v>710.3</v>
      </c>
      <c r="E32" s="328">
        <f t="shared" si="7"/>
        <v>281.09999999999997</v>
      </c>
      <c r="F32" s="329">
        <f>D32/C32%</f>
        <v>165.49394221808015</v>
      </c>
      <c r="G32" s="330">
        <v>117.8</v>
      </c>
      <c r="H32" s="331">
        <v>596.3</v>
      </c>
      <c r="I32" s="332">
        <f t="shared" si="3"/>
        <v>478.49999999999994</v>
      </c>
      <c r="J32" s="333">
        <f t="shared" si="4"/>
        <v>506.1969439728353</v>
      </c>
      <c r="K32" s="365">
        <v>311.4</v>
      </c>
      <c r="L32" s="332">
        <v>114</v>
      </c>
      <c r="M32" s="332">
        <f t="shared" si="5"/>
        <v>-197.39999999999998</v>
      </c>
      <c r="N32" s="333">
        <f t="shared" si="6"/>
        <v>36.60886319845858</v>
      </c>
    </row>
    <row r="33" spans="1:14" ht="15">
      <c r="A33" s="338" t="s">
        <v>46</v>
      </c>
      <c r="B33" s="339" t="s">
        <v>152</v>
      </c>
      <c r="C33" s="327">
        <f t="shared" si="8"/>
        <v>112.3</v>
      </c>
      <c r="D33" s="328">
        <f t="shared" si="8"/>
        <v>249.6</v>
      </c>
      <c r="E33" s="328">
        <f t="shared" si="7"/>
        <v>137.3</v>
      </c>
      <c r="F33" s="329"/>
      <c r="G33" s="330"/>
      <c r="H33" s="331"/>
      <c r="I33" s="332">
        <f t="shared" si="3"/>
        <v>0</v>
      </c>
      <c r="J33" s="333"/>
      <c r="K33" s="356">
        <v>112.3</v>
      </c>
      <c r="L33" s="332">
        <v>249.6</v>
      </c>
      <c r="M33" s="332">
        <f t="shared" si="5"/>
        <v>137.3</v>
      </c>
      <c r="N33" s="333"/>
    </row>
    <row r="34" spans="1:14" ht="15.75">
      <c r="A34" s="366" t="s">
        <v>75</v>
      </c>
      <c r="B34" s="367"/>
      <c r="C34" s="368">
        <f>SUM(C35:C39)</f>
        <v>3320143.1</v>
      </c>
      <c r="D34" s="369">
        <f>SUM(D35:D39)</f>
        <v>439800.7</v>
      </c>
      <c r="E34" s="370">
        <f t="shared" si="7"/>
        <v>-2880342.4</v>
      </c>
      <c r="F34" s="371">
        <f>D34/C34%</f>
        <v>13.246438082744083</v>
      </c>
      <c r="G34" s="368">
        <f>SUM(G35:G39)</f>
        <v>3181870.3</v>
      </c>
      <c r="H34" s="372">
        <f>SUM(H35:H39)</f>
        <v>410431.89999999997</v>
      </c>
      <c r="I34" s="370">
        <f t="shared" si="3"/>
        <v>-2771438.4</v>
      </c>
      <c r="J34" s="371">
        <f t="shared" si="4"/>
        <v>12.899076998833044</v>
      </c>
      <c r="K34" s="373">
        <f>SUM(K35:K39)</f>
        <v>565434.3999999999</v>
      </c>
      <c r="L34" s="369">
        <f>SUM(L35:L39)</f>
        <v>35541.799999999996</v>
      </c>
      <c r="M34" s="370">
        <f t="shared" si="5"/>
        <v>-529892.5999999999</v>
      </c>
      <c r="N34" s="371">
        <f t="shared" si="6"/>
        <v>6.285751273710973</v>
      </c>
    </row>
    <row r="35" spans="1:14" ht="15">
      <c r="A35" s="120" t="s">
        <v>76</v>
      </c>
      <c r="B35" s="374" t="s">
        <v>153</v>
      </c>
      <c r="C35" s="327">
        <f>G35+K35</f>
        <v>435638.3</v>
      </c>
      <c r="D35" s="328">
        <f>H35+L35</f>
        <v>78979</v>
      </c>
      <c r="E35" s="328">
        <f t="shared" si="7"/>
        <v>-356659.3</v>
      </c>
      <c r="F35" s="329">
        <f>D35/C35%</f>
        <v>18.129489532945108</v>
      </c>
      <c r="G35" s="375">
        <v>285691.6</v>
      </c>
      <c r="H35" s="376">
        <v>47615.2</v>
      </c>
      <c r="I35" s="332">
        <f t="shared" si="3"/>
        <v>-238076.39999999997</v>
      </c>
      <c r="J35" s="333">
        <f t="shared" si="4"/>
        <v>16.666643331480522</v>
      </c>
      <c r="K35" s="375">
        <v>149946.7</v>
      </c>
      <c r="L35" s="377">
        <v>31363.8</v>
      </c>
      <c r="M35" s="332">
        <f t="shared" si="5"/>
        <v>-118582.90000000001</v>
      </c>
      <c r="N35" s="333">
        <f t="shared" si="6"/>
        <v>20.91663237670452</v>
      </c>
    </row>
    <row r="36" spans="1:14" ht="15">
      <c r="A36" s="120" t="s">
        <v>154</v>
      </c>
      <c r="B36" s="374" t="s">
        <v>155</v>
      </c>
      <c r="C36" s="327">
        <f>G36+K36</f>
        <v>745162.4</v>
      </c>
      <c r="D36" s="327">
        <f>H36</f>
        <v>207.9</v>
      </c>
      <c r="E36" s="328">
        <f t="shared" si="7"/>
        <v>-744954.5</v>
      </c>
      <c r="F36" s="329">
        <f>D36/C36%</f>
        <v>0.027899958452009925</v>
      </c>
      <c r="G36" s="375">
        <v>743507.4</v>
      </c>
      <c r="H36" s="376">
        <v>207.9</v>
      </c>
      <c r="I36" s="332">
        <f t="shared" si="3"/>
        <v>-743299.5</v>
      </c>
      <c r="J36" s="333">
        <f t="shared" si="4"/>
        <v>0.027962061978132294</v>
      </c>
      <c r="K36" s="375">
        <v>1655</v>
      </c>
      <c r="L36" s="377"/>
      <c r="M36" s="332">
        <f t="shared" si="5"/>
        <v>-1655</v>
      </c>
      <c r="N36" s="333"/>
    </row>
    <row r="37" spans="1:14" ht="15">
      <c r="A37" s="120" t="s">
        <v>156</v>
      </c>
      <c r="B37" s="374" t="s">
        <v>157</v>
      </c>
      <c r="C37" s="327">
        <f>G37+K37</f>
        <v>1948348.2</v>
      </c>
      <c r="D37" s="327">
        <f>H37+L37</f>
        <v>358462.5</v>
      </c>
      <c r="E37" s="328">
        <f t="shared" si="7"/>
        <v>-1589885.7</v>
      </c>
      <c r="F37" s="329">
        <f>D37/C37%</f>
        <v>18.39827706361727</v>
      </c>
      <c r="G37" s="378">
        <v>1945903.8</v>
      </c>
      <c r="H37" s="379">
        <v>358228.4</v>
      </c>
      <c r="I37" s="332">
        <f t="shared" si="3"/>
        <v>-1587675.4</v>
      </c>
      <c r="J37" s="333">
        <f t="shared" si="4"/>
        <v>18.409358160459938</v>
      </c>
      <c r="K37" s="378">
        <v>2444.4</v>
      </c>
      <c r="L37" s="380">
        <v>234.1</v>
      </c>
      <c r="M37" s="332">
        <f t="shared" si="5"/>
        <v>-2210.3</v>
      </c>
      <c r="N37" s="333"/>
    </row>
    <row r="38" spans="1:14" ht="15">
      <c r="A38" s="381" t="s">
        <v>78</v>
      </c>
      <c r="B38" s="374"/>
      <c r="C38" s="327">
        <v>190122</v>
      </c>
      <c r="D38" s="328">
        <v>1244.3</v>
      </c>
      <c r="E38" s="328">
        <f t="shared" si="7"/>
        <v>-188877.7</v>
      </c>
      <c r="F38" s="329">
        <f>D38/C38%</f>
        <v>0.654474495324055</v>
      </c>
      <c r="G38" s="378">
        <v>206497.5</v>
      </c>
      <c r="H38" s="379">
        <v>4109.1</v>
      </c>
      <c r="I38" s="332">
        <f t="shared" si="3"/>
        <v>-202388.4</v>
      </c>
      <c r="J38" s="333">
        <f t="shared" si="4"/>
        <v>1.989903025460357</v>
      </c>
      <c r="K38" s="378">
        <v>410786.1</v>
      </c>
      <c r="L38" s="380">
        <v>3308.2</v>
      </c>
      <c r="M38" s="332">
        <f t="shared" si="5"/>
        <v>-407477.89999999997</v>
      </c>
      <c r="N38" s="333">
        <f t="shared" si="6"/>
        <v>0.8053339682136275</v>
      </c>
    </row>
    <row r="39" spans="1:14" ht="15">
      <c r="A39" s="381" t="s">
        <v>79</v>
      </c>
      <c r="B39" s="374" t="s">
        <v>158</v>
      </c>
      <c r="C39" s="327">
        <f>G39+K39</f>
        <v>872.2</v>
      </c>
      <c r="D39" s="328">
        <f>H39+L39</f>
        <v>907</v>
      </c>
      <c r="E39" s="328">
        <f t="shared" si="7"/>
        <v>34.799999999999955</v>
      </c>
      <c r="F39" s="329"/>
      <c r="G39" s="378">
        <v>270</v>
      </c>
      <c r="H39" s="379">
        <v>271.3</v>
      </c>
      <c r="I39" s="332">
        <f t="shared" si="3"/>
        <v>1.3000000000000114</v>
      </c>
      <c r="J39" s="333">
        <f t="shared" si="4"/>
        <v>100.48148148148148</v>
      </c>
      <c r="K39" s="382">
        <v>602.2</v>
      </c>
      <c r="L39" s="380">
        <v>635.7</v>
      </c>
      <c r="M39" s="332">
        <f t="shared" si="5"/>
        <v>33.5</v>
      </c>
      <c r="N39" s="333"/>
    </row>
    <row r="40" spans="1:14" ht="16.5" thickBot="1">
      <c r="A40" s="383" t="s">
        <v>80</v>
      </c>
      <c r="B40" s="384"/>
      <c r="C40" s="385">
        <f>C8+C34</f>
        <v>4058370.1</v>
      </c>
      <c r="D40" s="385">
        <f>D8+D34</f>
        <v>540130.8</v>
      </c>
      <c r="E40" s="386">
        <f>D40-C40</f>
        <v>-3518239.3</v>
      </c>
      <c r="F40" s="387">
        <f>D40/C40%</f>
        <v>13.309057249362251</v>
      </c>
      <c r="G40" s="385">
        <f>G8+G34</f>
        <v>3720737.0999999996</v>
      </c>
      <c r="H40" s="385">
        <f>H8+H34</f>
        <v>481341.79999999993</v>
      </c>
      <c r="I40" s="386">
        <f t="shared" si="3"/>
        <v>-3239395.3</v>
      </c>
      <c r="J40" s="387">
        <f t="shared" si="4"/>
        <v>12.936732348007064</v>
      </c>
      <c r="K40" s="385">
        <f>K8+K34</f>
        <v>764794.5999999999</v>
      </c>
      <c r="L40" s="385">
        <f>L8+L34</f>
        <v>64961.99999999999</v>
      </c>
      <c r="M40" s="386">
        <f t="shared" si="5"/>
        <v>-699832.5999999999</v>
      </c>
      <c r="N40" s="387">
        <f t="shared" si="6"/>
        <v>8.49404532929495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2021-08-30T12:07:45Z</dcterms:modified>
  <cp:category/>
  <cp:version/>
  <cp:contentType/>
  <cp:contentStatus/>
</cp:coreProperties>
</file>